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api.box.com/wopi/files/1490514172524/WOPIServiceId_TP_BOX_2/WOPIUserId_-/"/>
    </mc:Choice>
  </mc:AlternateContent>
  <xr:revisionPtr revIDLastSave="466" documentId="13_ncr:1_{8738940E-7B03-4B7A-B704-C2D48C012A1A}" xr6:coauthVersionLast="47" xr6:coauthVersionMax="47" xr10:uidLastSave="{B682ADC6-0528-4632-BDC1-C57BFDD346D6}"/>
  <bookViews>
    <workbookView xWindow="25080" yWindow="-120" windowWidth="25440" windowHeight="15270" tabRatio="858" activeTab="1"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ngagement" sheetId="9" state="hidden"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Engagement'!$A:$B</definedName>
    <definedName name="TEST">Weights!$I$6:$L$9</definedName>
    <definedName name="TYPES">Weights!$B$1:$F$2</definedName>
    <definedName name="WEIGHTS">Weights!$A$1:$F$53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 i="7" l="1"/>
  <c r="J11" i="7"/>
  <c r="F53" i="4"/>
  <c r="F45" i="4"/>
  <c r="F36" i="4"/>
  <c r="F28" i="4"/>
  <c r="F19" i="4"/>
  <c r="F10" i="4"/>
  <c r="J2" i="9"/>
  <c r="H2" i="6"/>
  <c r="E53" i="4"/>
  <c r="E45" i="4"/>
  <c r="E36" i="4"/>
  <c r="E28" i="4"/>
  <c r="E19" i="4"/>
  <c r="E10" i="4"/>
  <c r="B45" i="4"/>
  <c r="C45" i="4"/>
  <c r="D45" i="4"/>
  <c r="D53" i="4"/>
  <c r="C53" i="4"/>
  <c r="B53" i="4"/>
  <c r="D36" i="4" l="1"/>
  <c r="C36" i="4"/>
  <c r="B36" i="4"/>
  <c r="D28" i="4"/>
  <c r="C28" i="4"/>
  <c r="B28" i="4"/>
  <c r="D19" i="4"/>
  <c r="C19" i="4"/>
  <c r="B19" i="4"/>
  <c r="H2" i="9"/>
  <c r="H2" i="8"/>
  <c r="H2" i="7"/>
  <c r="C3" i="9"/>
  <c r="C2" i="9"/>
  <c r="C3" i="8"/>
  <c r="C2" i="8"/>
  <c r="C3" i="7"/>
  <c r="C2" i="7"/>
  <c r="C3" i="6"/>
  <c r="C2" i="6"/>
  <c r="H2" i="1"/>
  <c r="H3" i="9"/>
  <c r="J3" i="9" s="1"/>
  <c r="H3" i="8"/>
  <c r="H3" i="7"/>
  <c r="H3" i="6"/>
  <c r="J3" i="6" s="1"/>
  <c r="H3" i="1"/>
  <c r="C3" i="1"/>
  <c r="C2" i="1"/>
  <c r="B10" i="4"/>
  <c r="D10" i="4"/>
  <c r="C10" i="4"/>
  <c r="J7" i="9" l="1"/>
  <c r="J8" i="9"/>
  <c r="J9" i="9"/>
  <c r="J10" i="9"/>
  <c r="J11" i="9"/>
  <c r="J6" i="9"/>
  <c r="J5" i="9"/>
  <c r="J6" i="6"/>
  <c r="J5" i="6"/>
  <c r="J3" i="1"/>
  <c r="J5" i="1" s="1"/>
  <c r="J3" i="7"/>
  <c r="J3" i="8"/>
  <c r="J7" i="6"/>
  <c r="J10" i="6"/>
  <c r="J8" i="6"/>
  <c r="J9" i="6"/>
  <c r="J11" i="6"/>
  <c r="J2" i="6" l="1"/>
  <c r="K2" i="6" s="1"/>
  <c r="K2" i="9"/>
  <c r="J10" i="8"/>
  <c r="J6" i="8"/>
  <c r="J5" i="8"/>
  <c r="J9" i="8"/>
  <c r="J8" i="8"/>
  <c r="J7" i="8"/>
  <c r="J8" i="7"/>
  <c r="J7" i="7"/>
  <c r="J9" i="7"/>
  <c r="J5" i="7"/>
  <c r="J6" i="7"/>
  <c r="J9" i="1"/>
  <c r="J7" i="1"/>
  <c r="J10" i="1"/>
  <c r="J8" i="1"/>
  <c r="J11" i="1"/>
  <c r="J6" i="1"/>
  <c r="J2" i="7" l="1"/>
  <c r="K2" i="7" s="1"/>
  <c r="J2" i="1"/>
  <c r="K2" i="1" s="1"/>
  <c r="J2" i="8"/>
  <c r="B27" i="5"/>
  <c r="C27" i="5" s="1"/>
  <c r="B30" i="5"/>
  <c r="C30" i="5" s="1"/>
  <c r="K2" i="8" l="1"/>
  <c r="B26" i="5"/>
  <c r="B29" i="5"/>
  <c r="C29" i="5" s="1"/>
  <c r="B28" i="5"/>
  <c r="C28" i="5" s="1"/>
  <c r="B32" i="5" l="1"/>
  <c r="C32" i="5" s="1"/>
  <c r="C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D45C9C80-1A43-4974-A64C-7155F77F610C}">
      <text>
        <r>
          <rPr>
            <b/>
            <sz val="9"/>
            <color indexed="81"/>
            <rFont val="Tahoma"/>
            <family val="2"/>
          </rPr>
          <t>In scoring this criterion, evaluators are asked to determine how well the offeror has stated the science/technology question and the associated success criteria necessary to achieve the maturation goals. How specific are these goals written in the proposal? Are they inherently measurable and achievable? Is a quantifiable success criterion based on the science or technology maturation goals included? How relevant is the scientific investigation or technology maturation? Are the time-based durations and any related events captured? For technology maturation projects, are the starting and ending technology readiness levels (TRL) and steps to achieve advancement identified?</t>
        </r>
      </text>
    </comment>
    <comment ref="A6" authorId="0" shapeId="0" xr:uid="{61CAAC8D-8C4F-4936-B93A-4293147B2613}">
      <text>
        <r>
          <rPr>
            <b/>
            <sz val="9"/>
            <color indexed="81"/>
            <rFont val="Tahoma"/>
            <family val="2"/>
          </rPr>
          <t>In scoring this criterion, evaluators are asked to determine the compelling nature of the project. Are the stated objectives directly related to high-priority science or technology maturation goals? For the fundamental science line of business, the objectives would ideally be related to a documented external strategy (e.g., decadal surveys, agency Strategic Knowledge Gaps (SKGs), etc.). For the in-space production applications and technology development lines of business, the objectives could be related to external industry objectives or an internal corporate strategy and should address an approach to scale the proposed technology to achieve a production-level process.</t>
        </r>
      </text>
    </comment>
    <comment ref="A7" authorId="0" shapeId="0" xr:uid="{3F172A22-01F9-42C0-BC07-563BF6C972FD}">
      <text>
        <r>
          <rPr>
            <b/>
            <sz val="9"/>
            <color indexed="81"/>
            <rFont val="Tahoma"/>
            <family val="2"/>
          </rPr>
          <t>In scoring this criterion, evaluators are asked to determine the degree of novelty or innovation of the project. How unique is the technology considered for maturation, or how novel is the line of investigation; or how innovative is the proposed technology? ? The offeror should include enough technical background for the evaluators to sufficiently understand the research or technology proposed and its significance relative to the current state of the art. Additional credit is given to proposals that integrate multiple disciplines. This criterion can be thought of as the “inherent value” of the project. Were inclusion, diversity, equity, and accessibility (IDEA) concepts incorporated in a meaningful way? Alternatively, the offeror may focus the response to this criterion on how the project relates to internal product and business strategy.</t>
        </r>
      </text>
    </comment>
    <comment ref="A8" authorId="0" shapeId="0" xr:uid="{A342753A-01A0-437F-97DA-B159BEB36299}">
      <text>
        <r>
          <rPr>
            <b/>
            <sz val="9"/>
            <color indexed="81"/>
            <rFont val="Tahoma"/>
            <family val="2"/>
          </rPr>
          <t>In scoring this criterion, evaluators are asked to assess whether the project advances unique science or technology in the context of other ongoing and planned missions. A key exemplar would be the project’s relationship to the other elements of the ISS National Lab portfolio. Outside evaluators may or may not have insight into the specifics of the ISS National Lab portfolio but are asked to score this criterion within the scope of national space investments. Because this is an extrinsic criterion, lack of proposal discussion is not necessarily a reason to score this criterion poorly.</t>
        </r>
      </text>
    </comment>
    <comment ref="A9" authorId="0" shapeId="0" xr:uid="{AAAE2925-E599-4AC7-ADEC-505C93B6193A}">
      <text>
        <r>
          <rPr>
            <b/>
            <sz val="9"/>
            <color indexed="81"/>
            <rFont val="Tahoma"/>
            <family val="2"/>
          </rPr>
          <t>In scoring this criterion, evaluators are asked to assess whether the project is likely to meet the scientific investigation or technology maturation goals and objectives. Specifically, are the proposed mission requirements appropriate for guiding development and ensuring success? Is the experimental (or technology maturation) design likely to lead to success? Will the IDEA concepts introduced contribute to the project’s success? Because this is an extrinsic criterion, lack of proposal discussion is not necessarily a reason to score this criterion poorly.</t>
        </r>
      </text>
    </comment>
    <comment ref="A10" authorId="0" shapeId="0" xr:uid="{CF8B8CFE-D5DC-40C2-89E0-820D5CF30767}">
      <text>
        <r>
          <rPr>
            <b/>
            <sz val="9"/>
            <color indexed="81"/>
            <rFont val="Tahoma"/>
            <family val="2"/>
          </rPr>
          <t>In scoring this criterion, evaluators are asked to determine whether data to be collected by the scientific investigation or technology maturation is fully adequate to assess the project’s success, at a minimum using postmortem collected data. For multiphase projects only, is sufficient time provided in the Technology Roadmap to adequately assess results as the program transitions from phase to phase? Does the proposal clearly state what data will be collected? Does the proposal include a detailed plan for data analysis or material characterization that is quantifiable and directly relevant to the stated project success criterion? A higher-scoring proposal would also address whether data analysis allows monitoring during project execution to allow for in-flight adjustment. The offeror should also have plans for a broad presentation of results, consistent with Intellectual Property (IP) constraints, after the conclusion of the project.</t>
        </r>
      </text>
    </comment>
    <comment ref="A11" authorId="0" shapeId="0" xr:uid="{AC69449E-01DF-457A-AA0E-2488A7987183}">
      <text>
        <r>
          <rPr>
            <b/>
            <sz val="9"/>
            <color indexed="81"/>
            <rFont val="Tahoma"/>
            <charset val="1"/>
          </rPr>
          <t xml:space="preserve">In scoring this criterion, evaluators are asked to establish whether the scientific investigation or technology maturation can only be achieved through well-substantiated requirements for microgravity, persistent exposure to the low Earth orbit environment, or the unique ISS vantage point. If the proposed project could achieve substantively the same scientific or technical objectives on the ground, via sounding rocket, high-altitude balloon, reduced-gravity aircraft testing, computer simulation, artificial intelligence, or other mechanisms, this criterion should not be awarded a high score.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55C1337D-9C68-488E-B783-51E9E985F27F}">
      <text>
        <r>
          <rPr>
            <b/>
            <sz val="9"/>
            <color indexed="81"/>
            <rFont val="Tahoma"/>
            <family val="2"/>
          </rPr>
          <t>In scoring this criterion, evaluators are asked to assess whether the proposed implementation design of the scientific investigation, technology maturation, or STEM engagement will address the offeror’s goals and objectives. Do project success criteria (for conduct and operations) demonstrate the necessary and sufficient evidence to complete the project? For multiphase projects only, does the Technology Roadmap align with and/or define the plan? High-scoring proposals will clearly establish success thresholds.</t>
        </r>
      </text>
    </comment>
    <comment ref="A6" authorId="0" shapeId="0" xr:uid="{B4058C3F-1EF3-4AEB-982E-7E6ABA5A0C05}">
      <text>
        <r>
          <rPr>
            <b/>
            <sz val="9"/>
            <color indexed="81"/>
            <rFont val="Tahoma"/>
            <family val="2"/>
          </rPr>
          <t>In scoring this criterion, evaluators are asked to assess whether the offeror’s flight hardware, software, and facilities are necessary and sufficient to complete the scientific investigation, technology maturation, or STEM engagement design as envisioned. Evaluations that identify inappropriate resources, shortfalls, or necessary hardware, software, or facilities that are not mentioned in the proposal should award lower scores.</t>
        </r>
      </text>
    </comment>
    <comment ref="A7" authorId="0" shapeId="0" xr:uid="{02855C32-4C29-455C-A004-97EF6C49F22C}">
      <text>
        <r>
          <rPr>
            <b/>
            <sz val="9"/>
            <color indexed="81"/>
            <rFont val="Tahoma"/>
            <family val="2"/>
          </rPr>
          <t>In scoring this criterion, evaluators are asked to determine whether the proposal identifies key personnel, including a principal investigator (PI) for scientific investigations or a project manager (PM) and establishes a clear and reasonable organizational structure. Further, in cases when a Technology Roadmap is required, evaluators should determine whether the timeline of activities (Gantt chart, flow chart, diagrams, etc.) in the roadmap clearly describes the plan to successfully execute the preflight, flight, and postflight segments of each phase of the project. To achieve the maximum score, the proposal should include a credible and detailed program schedule, including Implementation Partner interactions.</t>
        </r>
      </text>
    </comment>
    <comment ref="A8" authorId="0" shapeId="0" xr:uid="{1F21719E-767E-4A71-8622-59A2B42FD82F}">
      <text>
        <r>
          <rPr>
            <b/>
            <sz val="9"/>
            <color indexed="81"/>
            <rFont val="Tahoma"/>
            <family val="2"/>
          </rPr>
          <t>In scoring this criterion, evaluators are asked to assess whether the proposed project’s costs are fully described in the proposal with a detailed, substantive, and time-phased budget. High-scoring proposals should substantiate budget lines with a credible basis of estimate and identify adequate management reserves.</t>
        </r>
      </text>
    </comment>
    <comment ref="A9" authorId="0" shapeId="0" xr:uid="{B83244DE-6A80-46A0-A559-F1003AC6A3BF}">
      <text>
        <r>
          <rPr>
            <b/>
            <sz val="9"/>
            <color indexed="81"/>
            <rFont val="Tahoma"/>
            <family val="2"/>
          </rPr>
          <t>In scoring this criterion, evaluators are asked to assess the offeror’s documented experience, expertise, and history of the project team, including the Implementation Partner. Is the offeror and Implementation Partner’s past performance highly relevant to the proposed scientific investigation, technology maturation, or STEM engagement? Does the Implementation Partner (if applicable) have experience with similar ISS flight projects and does that experience suggest a high likelihood of implementation success? High-scoring proposals should define roles and responsibilities of key performers and/or collaborators and provide appropriate biographical sketches.</t>
        </r>
      </text>
    </comment>
    <comment ref="A10" authorId="0" shapeId="0" xr:uid="{9B3D1F7B-2EC3-4C69-A17A-1F59AE574BC8}">
      <text>
        <r>
          <rPr>
            <b/>
            <sz val="9"/>
            <color indexed="81"/>
            <rFont val="Tahoma"/>
            <family val="2"/>
          </rPr>
          <t>In scoring this criterion, evaluators are asked to assess whether the proposal clearly identifies how the selected ISS R&amp;D tools are uniquely capable of achieving the scientific investigation, technology maturation, or STEM engagement goals. Offerors should distinguish tools currently or soon-to-be available on the ISS (this criterion) from the requirement for the project to be performed using the ISS (criterion A-7). For example, if modifying an ISS facility is proposed, but an existing ISS facility is available that could achieve the same science objectives, this criterion should not be awarded a high score.</t>
        </r>
      </text>
    </comment>
    <comment ref="A11" authorId="0" shapeId="0" xr:uid="{AE0E3082-A9EA-4C23-8ECF-735CE4A1B0E0}">
      <text>
        <r>
          <rPr>
            <b/>
            <sz val="9"/>
            <color indexed="81"/>
            <rFont val="Tahoma"/>
            <family val="2"/>
          </rPr>
          <t>In scoring this criterion, evaluators are asked to assess whether the proposal identifies credible and complete risks and opportunities to implement the scientific investigation, technology maturation, or STEM engagement. Proposals should not only identify the probability of occurrence and consequence of the risk but also define mitigation and quality assurance plans tied to project milestones. For multiphase projects only, risk and mitigations may be addressed in the Technology Roadmap. Quality assurance should be addressed in the Implementation Partner’s Statement of Work and the offeror’s data management plan, where appropriate.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9F4DF23B-8637-423F-85AE-02508258142B}">
      <text>
        <r>
          <rPr>
            <b/>
            <sz val="9"/>
            <color indexed="81"/>
            <rFont val="Tahoma"/>
            <family val="2"/>
          </rPr>
          <t>In scoring this criterion, evaluators are asked to assess whether the proposal identifies potential ISS hazards clearly and completely with a relevant basis. For offerors new to the ISS environment, this criterion will largely be demonstrated by the Implementation Partner. For high-scoring proposals, hazard mitigation activities (Implementation Partner or internal) should be identified, scheduled, and costed.</t>
        </r>
      </text>
    </comment>
    <comment ref="A6" authorId="0" shapeId="0" xr:uid="{7A80590B-7CD5-4B29-9D53-8C458493AD57}">
      <text>
        <r>
          <rPr>
            <b/>
            <sz val="9"/>
            <color indexed="81"/>
            <rFont val="Tahoma"/>
            <family val="2"/>
          </rPr>
          <t>In scoring this criterion, evaluators are asked to assess whether the proposal’s crew time estimates for installation and operation are reasonable, realistic, detailed, and credible. High-scoring proposals will show estimates of these times, substantiated by a basis of estimate.</t>
        </r>
      </text>
    </comment>
    <comment ref="A7" authorId="0" shapeId="0" xr:uid="{5424D0AC-4E43-4F80-91FB-2444CB5AE23A}">
      <text>
        <r>
          <rPr>
            <b/>
            <sz val="9"/>
            <color indexed="81"/>
            <rFont val="Tahoma"/>
            <family val="2"/>
          </rPr>
          <t>In scoring this criterion, evaluators are asked to assess whether the proposal identifies detailed support equipment, ground support equipment (laboratories, test facilities, analysis tools), logistics leading up to flight, and consumable information, if relevant. The offeror’s support equipment and data analysis tools should be credible and demonstrated to be necessary, including any needed ground analysis of return samples. This criterion is independent of ISS utilization and may score a “5” if no ground sustainability is necessary.</t>
        </r>
      </text>
    </comment>
    <comment ref="A8" authorId="0" shapeId="0" xr:uid="{BC365F29-36B5-4341-9CE9-22A0074D08E9}">
      <text>
        <r>
          <rPr>
            <b/>
            <sz val="9"/>
            <color indexed="81"/>
            <rFont val="Tahoma"/>
            <family val="2"/>
          </rPr>
          <t>In scoring this criterion, evaluators are asked to assess whether the proposal clearly identifies and substantiates launch and return mass and volume, power (ascent, in-orbit, descent), and ISS interface requirements. Requirements should be supported by specific basis of estimates. Evaluators should assess whether the project needs are sustainable by ISS operations. Finally, any downmass requirements should be identified and reasonable.</t>
        </r>
      </text>
    </comment>
    <comment ref="A9" authorId="0" shapeId="0" xr:uid="{4484B4D3-F825-44D4-BE1B-DC4D2D3D0B45}">
      <text>
        <r>
          <rPr>
            <b/>
            <sz val="9"/>
            <color indexed="81"/>
            <rFont val="Tahoma"/>
            <family val="2"/>
          </rPr>
          <t>In scoring this criterion, evaluators are asked to assess whether the proposal clearly identifies all necessary regulatory polices (e.g., biomedical, human tissue, Earth observation, etc.) exclusive of NASA policies, or provides a rationale if no regulatory policies apply. High-scoring proposals should identify reasonable and timely plans for regulatory approval.</t>
        </r>
      </text>
    </comment>
    <comment ref="A10" authorId="0" shapeId="0" xr:uid="{82D2BF97-9152-479B-A257-92BBCB355CDE}">
      <text>
        <r>
          <rPr>
            <b/>
            <sz val="9"/>
            <color indexed="81"/>
            <rFont val="Tahoma"/>
            <family val="2"/>
          </rPr>
          <t>In scoring this criterion, evaluators are asked to assess whether the proposal identifies data collection, storage and downlink plans in the Data Management Plan. Evaluators should assess whether these plans are sustainable by ISS services. Data collection plans should support the scientific investigation, technology maturation, or STEM engagement objectives.</t>
        </r>
      </text>
    </comment>
    <comment ref="A11" authorId="0" shapeId="0" xr:uid="{8ACA9132-0F6B-4497-AD44-94701C5C55B5}">
      <text>
        <r>
          <rPr>
            <b/>
            <sz val="9"/>
            <color indexed="81"/>
            <rFont val="Tahoma"/>
            <family val="2"/>
          </rPr>
          <t xml:space="preserve">In scoring this criterion, evaluators are asked to assess whether the proposal identifies entry and exit criteria that align with the research objectives for project completion. Are minimum success criteria described? High-scoring proposals should identify both continuation and early disposal alternatives for project disposition that are sustainable by the ISS. Very rarely, a project may have no opportunities for either early termination or continuation (for example, external radiation samples) and may be scored a “5.”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Shaun McDonald</author>
  </authors>
  <commentList>
    <comment ref="A5" authorId="0" shapeId="0" xr:uid="{051750EF-8FDC-43A7-9709-D3FE981E86B4}">
      <text>
        <r>
          <rPr>
            <sz val="9"/>
            <color indexed="81"/>
            <rFont val="Tahoma"/>
            <family val="2"/>
          </rPr>
          <t xml:space="preserve">
</t>
        </r>
        <r>
          <rPr>
            <b/>
            <sz val="9"/>
            <color indexed="81"/>
            <rFont val="Tahoma"/>
            <family val="2"/>
          </rPr>
          <t>In scoring this criterion, evaluators are asked to assess whether the total addressable market (TAM)—the overall revenue opportunity that is or is expected to be available to a product or service resulting from this study if 100% market share is achieved—for the solution or product resulting (directly or indirectly) from this project. Is the method of calculation identified? The highest-scoring proposals should provide a TAM of $1 billion or higher.</t>
        </r>
      </text>
    </comment>
    <comment ref="A6" authorId="0" shapeId="0" xr:uid="{86BD4624-7290-46B1-B92D-7EDCD71CC7C2}">
      <text>
        <r>
          <rPr>
            <b/>
            <sz val="9"/>
            <color indexed="81"/>
            <rFont val="Tahoma"/>
            <family val="2"/>
          </rPr>
          <t>In scoring this criterion, evaluators are asked to assess whether the product/solution or technology maturation is designed so that outcomes may address each or some of the following: multiple applications, needs, customers, and markets. Lower-scoring proposals will not be leverageable in several of these dimensions.</t>
        </r>
      </text>
    </comment>
    <comment ref="A7" authorId="0" shapeId="0" xr:uid="{AB2BAD61-4E75-47BA-8028-C33397F64DFB}">
      <text>
        <r>
          <rPr>
            <b/>
            <sz val="9"/>
            <color indexed="81"/>
            <rFont val="Tahoma"/>
            <family val="2"/>
          </rPr>
          <t>In scoring this criterion, evaluators are asked to assess whether the project represents or materially supports a unique innovation that will likely disrupt the targeted markets discussed in D-1. High-scoring proposals should provide supporting evidence, including comparison to currently available, best-in-class competing alternatives, to substantiate that developed products or solutions will likely gain significant competitive advantage and have high potential to win significant (10% or more for the highest score) market share.</t>
        </r>
      </text>
    </comment>
    <comment ref="A8" authorId="0" shapeId="0" xr:uid="{41E44F18-8350-4CB5-85E6-315812EDAAD4}">
      <text>
        <r>
          <rPr>
            <b/>
            <sz val="9"/>
            <color indexed="81"/>
            <rFont val="Tahoma"/>
            <family val="2"/>
          </rPr>
          <t>In scoring this criterion, evaluators are asked to assess whether the revenue expectations resulting from solutions/products developed as a result of each phase and at the completion of this project are well substantiated. The proposal should credibly identify expected incremental revenues and achievement timelines with supporting information. The proposal needs to provide supporting information on unit economics of the proposed product or solution to substantiate the pricing assumptions that are incorporated in the stated revenue estimates. The highest-scoring proposals should credibly predict incremental revenues of $50 million or more per year, achieved within five years.</t>
        </r>
      </text>
    </comment>
    <comment ref="A9" authorId="0" shapeId="0" xr:uid="{1F89918E-E747-4B82-ABB2-EC3B83A6B2C7}">
      <text>
        <r>
          <rPr>
            <b/>
            <sz val="9"/>
            <color indexed="81"/>
            <rFont val="Tahoma"/>
            <family val="2"/>
          </rPr>
          <t>In scoring this criterion, evaluators are asked to assess whether funding for this project, including external funding, is fully available and documented in applicable commitment letter(s). Matched funding is assumed not to be available unless specifically documented and attached as commitment letter(s) to the proposal.  Note that this criterion assesses funding availability; cost realism is assessed in criterion B-4. The highest-scoring proposals will discuss the funding needed to complete and commercialize the results, identifying additional, quantifiable, and committed capital sources (whether internal or partner-provided) to meet this funding need.</t>
        </r>
      </text>
    </comment>
    <comment ref="A10" authorId="0" shapeId="0" xr:uid="{5B86F7B5-1B84-4E81-B037-A40BA1DFD218}">
      <text>
        <r>
          <rPr>
            <b/>
            <sz val="9"/>
            <color indexed="81"/>
            <rFont val="Tahoma"/>
            <family val="2"/>
          </rPr>
          <t>In scoring this criterion, evaluators are asked to assess whether the proposal provides a strong statement of market validation, customer engagement progress and capabilities with a well-defined commercialization strategy and capabilities. The biographical sketches in the proposal should identify the business and operational management team for this project. The highest-scoring proposals will sufficiently summarize their financial/operational plan and/or a well-defined business plan and provide evidence of the team’s relevant expertise in business/product development and financing, as well as has the necessary organizational capabilities and resources to achieve the commercialization targets.</t>
        </r>
        <r>
          <rPr>
            <sz val="9"/>
            <color indexed="81"/>
            <rFont val="Tahoma"/>
            <family val="2"/>
          </rPr>
          <t xml:space="preserve">
</t>
        </r>
      </text>
    </comment>
  </commentList>
</comments>
</file>

<file path=xl/sharedStrings.xml><?xml version="1.0" encoding="utf-8"?>
<sst xmlns="http://schemas.openxmlformats.org/spreadsheetml/2006/main" count="424" uniqueCount="314">
  <si>
    <t>Proposal Evaluation</t>
  </si>
  <si>
    <t>Proposal</t>
  </si>
  <si>
    <t>Organization</t>
  </si>
  <si>
    <t>Evaluator</t>
  </si>
  <si>
    <t>Line of Business</t>
  </si>
  <si>
    <t>Multiphase Technology Development</t>
  </si>
  <si>
    <t>Science &amp; Technology</t>
  </si>
  <si>
    <t>Implementation Feasibility</t>
  </si>
  <si>
    <t>Operations &amp; ISS Utilization</t>
  </si>
  <si>
    <t>Business &amp; Economic</t>
  </si>
  <si>
    <t>STEM Engagement &amp; Outreach</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</si>
  <si>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</si>
  <si>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</si>
  <si>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</si>
  <si>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</si>
  <si>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</si>
  <si>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</si>
  <si>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</si>
  <si>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</si>
  <si>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</si>
  <si>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</si>
  <si>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Sci Panel Score</t>
  </si>
  <si>
    <t>Weighted score</t>
  </si>
  <si>
    <t>Strength/Justification</t>
  </si>
  <si>
    <t>Weakness/Justification</t>
  </si>
  <si>
    <t>Notable Features (Intangible)</t>
  </si>
  <si>
    <t>Clearly defined science/technology question addressing expected advancement(s)</t>
  </si>
  <si>
    <t>A-1</t>
  </si>
  <si>
    <t>No science or technology maturation question posed.</t>
  </si>
  <si>
    <t>Science/technology question is posed in a general manner.</t>
  </si>
  <si>
    <t>Science/technology question is specific.  Existing state of the art and/or current TRL is discussed.</t>
  </si>
  <si>
    <t>Question is specific and addresses at a minimum relevance and achievability. Technology maturation defines current state of the art or TRL.</t>
  </si>
  <si>
    <t>Question is specific, measurable, achievable, and relevant. In addition, technology maturation defines starting and ending TRL.</t>
  </si>
  <si>
    <t>Question is specific, measurable, achievable, relevant, and time-based.  In addition, technology maturation defines starting and ending TRL and steps to achieve advancement.</t>
  </si>
  <si>
    <t>Compelling nature and priority of the science or technology objectives</t>
  </si>
  <si>
    <t>A-2</t>
  </si>
  <si>
    <t>Science or technology objectives not stated.</t>
  </si>
  <si>
    <t>Science or technology objectives are clearly stated but may lack compelling basis. No evidence is provided to substantiate priority.</t>
  </si>
  <si>
    <t>Stated objectives are not prioritized but represent a somewhat compelling line of investigation or technology maturation approach.</t>
  </si>
  <si>
    <t>Stated objectives are a compelling line of investigation or technology maturation and are internally prioritized.</t>
  </si>
  <si>
    <t>Stated objectives are highly compelling and directly related to organizationally documented priority lines of investigation or technology maturation.</t>
  </si>
  <si>
    <t>Stated objectives are directly related to high-priority science or technology objectives as documented in external strategy (decadal surveys, agency SKGs, or corporate strategy).</t>
  </si>
  <si>
    <t>Innovation, multidisciplinary integration, and novelty of approach</t>
  </si>
  <si>
    <t>A-3</t>
  </si>
  <si>
    <r>
      <t>No evidence of innovation, multiple disciplines, or novelty provided.</t>
    </r>
    <r>
      <rPr>
        <sz val="10"/>
        <color rgb="FF000000"/>
        <rFont val="Calibri (Body)"/>
      </rPr>
      <t xml:space="preserve"> </t>
    </r>
    <r>
      <rPr>
        <sz val="10"/>
        <color rgb="FF000000"/>
        <rFont val="Calibri"/>
        <family val="2"/>
        <scheme val="minor"/>
      </rPr>
      <t>No Technology Roadmap provided.</t>
    </r>
  </si>
  <si>
    <t>The proposal provides at least one novel or innovative factor.  Technology Roadmap is provided but is poorly prepared and/or missing critical science content.</t>
  </si>
  <si>
    <t>The proposal has no novel approach  or innovative technology but leverages at least two disciplines. The Technology Roadmap lacks clarity as to goals or objectives for one or more phases or is missing important science content.</t>
  </si>
  <si>
    <t>The proposal provides a somewhat novel line of investigation or innovative technology within a discipline. The Technology Roadmap meets minimum expectations.</t>
  </si>
  <si>
    <t>The proposal provides a substantially novel line of investigation or a unique innovative technology, leveraging at least two disciplines. The Technology Roadmap addresses all expected science content requirements and presents an achievable approach given its assumptions.  Inclusion, diversity, equity, and accessibility (IDEA) concepts were addressed.</t>
  </si>
  <si>
    <r>
      <t>The proposal represents a novel line of investigation or unique innovative technology through integration of multiple disciplines.</t>
    </r>
    <r>
      <rPr>
        <sz val="10"/>
        <color rgb="FF000000"/>
        <rFont val="Calibri (Body)"/>
      </rPr>
      <t xml:space="preserve"> </t>
    </r>
    <r>
      <rPr>
        <sz val="10"/>
        <color rgb="FF000000"/>
        <rFont val="Calibri"/>
        <family val="2"/>
        <scheme val="minor"/>
      </rPr>
      <t>The Technology Roadmap clearly delineates the science and technology goals and objectives for each project phase in an acheivable approach. Inclusion, diversity, equity, and accessibility (IDEA) concepts were discussed and incorporated in a meaningful way.</t>
    </r>
  </si>
  <si>
    <t>Programmatic value of proposed project</t>
  </si>
  <si>
    <t>A-4</t>
  </si>
  <si>
    <t>N/A</t>
  </si>
  <si>
    <t>The project likely overlaps with other efforts and is not unique.</t>
  </si>
  <si>
    <t>The project includes unique science or technology progress but is not coordinated with other planned missions.</t>
  </si>
  <si>
    <t>The project includes unique science or technology progress and is coordinated with at least one other project.</t>
  </si>
  <si>
    <t>The project includes unique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</si>
  <si>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</si>
  <si>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</si>
  <si>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</si>
  <si>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may achieve science or technology maturation goals and objectives, but with high risk. Mission requirements are  minimal.</t>
  </si>
  <si>
    <t>The project may achieve science or technology maturation goals and objectives with moderate risk. Mission requirements are generic and provide little guidance for appropriate development.  A general approach to risk management is discussed either in the proposal or Technology Roadmap.</t>
  </si>
  <si>
    <r>
      <rPr>
        <sz val="10"/>
        <color rgb="FF000000"/>
        <rFont val="Calibri"/>
      </rPr>
      <t xml:space="preserve">The project may achieve </t>
    </r>
    <r>
      <rPr>
        <sz val="10"/>
        <color rgb="FF000000"/>
        <rFont val="Calibri"/>
        <family val="2"/>
      </rPr>
      <t>science</t>
    </r>
    <r>
      <rPr>
        <sz val="10"/>
        <color rgb="FF000000"/>
        <rFont val="Calibri"/>
      </rPr>
      <t xml:space="preserve"> or technology maturation goals and objectives with medium-low risk. Mission requirements are well-stated and provide some guidance for appropriate developmen</t>
    </r>
    <r>
      <rPr>
        <sz val="10"/>
        <color rgb="FF000000"/>
        <rFont val="Calibri"/>
        <family val="2"/>
      </rPr>
      <t>t. A clear specific approach to risk management and mitigation is presented in the proposal or Technology Roadmap.</t>
    </r>
  </si>
  <si>
    <r>
      <rPr>
        <sz val="10"/>
        <color rgb="FF000000"/>
        <rFont val="Calibri"/>
      </rPr>
      <t xml:space="preserve">The project is likely to meet the </t>
    </r>
    <r>
      <rPr>
        <sz val="10"/>
        <color rgb="FF000000"/>
        <rFont val="Calibri"/>
        <family val="2"/>
      </rPr>
      <t>science</t>
    </r>
    <r>
      <rPr>
        <sz val="10"/>
        <color rgb="FF000000"/>
        <rFont val="Calibri"/>
      </rPr>
      <t xml:space="preserve"> or technology maturation goals and objectives. The mission requirements are appropriate for guiding development and ensuring success. </t>
    </r>
    <r>
      <rPr>
        <sz val="10"/>
        <color rgb="FF000000"/>
        <rFont val="Calibri"/>
        <family val="2"/>
      </rPr>
      <t>Risk management is a cornerstone of the technical approach and a clear risk management and mitigation strategy is present.</t>
    </r>
  </si>
  <si>
    <t>A-6</t>
  </si>
  <si>
    <t>No information provided about data analysis plan.</t>
  </si>
  <si>
    <t>Data analysis plan is incomplete and/or missing significant evidence that results can be assessed (post-mortem).</t>
  </si>
  <si>
    <t>Data analysis plan provides some evidence that results can be assessed (post-mortem) but lacks clarity. Little confidence that data collected can be used to influence execution in later phases of the project.</t>
  </si>
  <si>
    <t>Data analysis plan appears to be adequate to assess scientific  investigation/technology maturation success (post-mortem). Offeror has plans for presentation of results (consistent with IP constraints).</t>
  </si>
  <si>
    <r>
      <t xml:space="preserve">Data analysis plan appears to be adequate to assess scientific investigation/technology maturation success (post-mortem), and the approach allows monitoring of interim results during execution of each phase of the project. The Technology Roadmap provides adequate time to conduct data analysis. </t>
    </r>
    <r>
      <rPr>
        <sz val="10"/>
        <color rgb="FF000000"/>
        <rFont val="Calibri (Body)"/>
      </rPr>
      <t xml:space="preserve"> </t>
    </r>
  </si>
  <si>
    <t>Data analysis plan is fully adequate to assess scientific investigation/technology maturation success (post-mortem), and the approach allows monitoring of interim results during execution of the project. Offeror has plans for broad presentation of results (consistent with IP constraints). Data analysis for each phase of the project is clearly addressed in the Technology Roadmap.</t>
  </si>
  <si>
    <t>Scientific basis and justification for exploitation of microgravity, the extreme environments of space, or the unique vantage point of the ISS</t>
  </si>
  <si>
    <t>A-7</t>
  </si>
  <si>
    <t>No basis for microgravity, the space environment, or the unique ISS vantage point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</si>
  <si>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</si>
  <si>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</si>
  <si>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</si>
  <si>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</si>
  <si>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</si>
  <si>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</si>
  <si>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</si>
  <si>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</si>
  <si>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</si>
  <si>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</si>
  <si>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r>
      <t xml:space="preserve"> No information provided regarding how the proposed design will achieve the goals and objectives. </t>
    </r>
    <r>
      <rPr>
        <sz val="10"/>
        <rFont val="Calibri"/>
        <family val="2"/>
        <scheme val="minor"/>
      </rPr>
      <t>No Technology Roadmap was provided.</t>
    </r>
  </si>
  <si>
    <r>
      <t xml:space="preserve">The proposed implementation design is addressed in a general way, and there is no evidence that it will address the goals and objectives. </t>
    </r>
    <r>
      <rPr>
        <sz val="10"/>
        <rFont val="Calibri"/>
        <family val="2"/>
        <scheme val="minor"/>
      </rPr>
      <t>Technology Roadmap is poorly written and is missing critcal milestones.</t>
    </r>
  </si>
  <si>
    <r>
      <t>The proposed implementation design is addressed in a general way, and there is limited evidence that it will address the goals and objectives</t>
    </r>
    <r>
      <rPr>
        <sz val="10"/>
        <color rgb="FFFF0000"/>
        <rFont val="Calibri (Body)"/>
      </rPr>
      <t>.</t>
    </r>
    <r>
      <rPr>
        <sz val="10"/>
        <rFont val="Calibri"/>
        <family val="2"/>
        <scheme val="minor"/>
      </rPr>
      <t>The Technology Roadmap lacks clarity as to goals or objectives for one or more phases or is missing important operational content.</t>
    </r>
  </si>
  <si>
    <r>
      <t xml:space="preserve">The proposed implementation design will address the goals and objectives, as substantiated by a general plan for operations. </t>
    </r>
    <r>
      <rPr>
        <sz val="10"/>
        <rFont val="Calibri"/>
        <family val="2"/>
        <scheme val="minor"/>
      </rPr>
      <t>The Technology Roadmap meets minimum expectations.</t>
    </r>
  </si>
  <si>
    <r>
      <t>The proposed implementation design will address the goals and objectives, and the plan for operations is defined but is lacking in some detail. </t>
    </r>
    <r>
      <rPr>
        <sz val="10"/>
        <rFont val="Calibri"/>
        <family val="2"/>
        <scheme val="minor"/>
      </rPr>
      <t xml:space="preserve">The Technology Roadmap clearly addresses all expected content requirements and presents an achievable operational concept for each phase given the assumptions. </t>
    </r>
  </si>
  <si>
    <r>
      <t xml:space="preserve">The proposed implementation design will address the goals and objectives, and the plan for operations addresses success criteria in a meaningful way. </t>
    </r>
    <r>
      <rPr>
        <sz val="10"/>
        <rFont val="Calibri"/>
        <family val="2"/>
        <scheme val="minor"/>
      </rPr>
      <t xml:space="preserve">The Technology Roadmap clearly describes an acheivable operations and implementation approach for each project phase. </t>
    </r>
  </si>
  <si>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</si>
  <si>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</si>
  <si>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</si>
  <si>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</si>
  <si>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</si>
  <si>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r>
      <t xml:space="preserve">Selected hardware, software, and facilities are described with rationale but may not be sufficient to meet project goals and objectives. </t>
    </r>
    <r>
      <rPr>
        <sz val="10"/>
        <rFont val="Calibri"/>
        <family val="2"/>
        <scheme val="minor"/>
      </rPr>
      <t>If new hardware  is required, the rationale for development is provided but is either unclear or incomplete.</t>
    </r>
  </si>
  <si>
    <r>
      <t>Selected hardware, software, and facilities are well-described with rationale but may have minor limitations with meeting the project goals and objectives. Hardware is closely related to existing proven hardware, and/or may require some changes to support investigati</t>
    </r>
    <r>
      <rPr>
        <sz val="10"/>
        <rFont val="Calibri"/>
        <family val="2"/>
        <scheme val="minor"/>
      </rPr>
      <t>on. If new hardware is required, rationale for development is clear, and a hardware development plan is provided.</t>
    </r>
  </si>
  <si>
    <r>
      <t xml:space="preserve">Selected hardware, software, and facilities are necessary and sufficient to complete the scientific investigation, technology maturation, or STEM engagement design as envisioned. Proposal </t>
    </r>
    <r>
      <rPr>
        <sz val="10"/>
        <rFont val="Calibri"/>
        <family val="2"/>
        <scheme val="minor"/>
      </rPr>
      <t xml:space="preserve">clearly defines the design, testing, and integration planned for any new or modified hardware required, including the project phase(s) in which it will occur. </t>
    </r>
  </si>
  <si>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</si>
  <si>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</si>
  <si>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</si>
  <si>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</si>
  <si>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without details on reporting chains. At least one of the key personnel (PI, PM) is identified,  Implementation Partner interactions (if applicable) are discussed generically.</t>
  </si>
  <si>
    <r>
      <t xml:space="preserve">Proposal identifies key personnel including a PI (science missions) or PM and provides a clear and reasonable organizational structure. Implementation Partner  interactions can clearly be cross-referenced to implementation activities.  </t>
    </r>
    <r>
      <rPr>
        <sz val="10"/>
        <rFont val="Calibri"/>
        <family val="2"/>
        <scheme val="minor"/>
      </rPr>
      <t>Management roles and responsibilities are addressed in the Technology Roadmap.</t>
    </r>
  </si>
  <si>
    <r>
      <t>Proposal identifies key personnel including a PI (science missions) or PM and provides a clear and reasonable organizational structure. A top-level schedule is provided with Implementation Partner interaction milestones (if applicable)</t>
    </r>
    <r>
      <rPr>
        <sz val="10"/>
        <rFont val="Calibri"/>
        <family val="2"/>
        <scheme val="minor"/>
      </rPr>
      <t>. Management approach is clearly addressed for each phase of the project in the Technology Roadmap.</t>
    </r>
  </si>
  <si>
    <r>
      <t xml:space="preserve">Proposal identifies key personnel including a PI (science missions) or PM and provides a clear and reasonable organizational structure. A credible program schedule is provided, including detailed Implementation Partner interactions (if applicable). </t>
    </r>
    <r>
      <rPr>
        <sz val="10"/>
        <rFont val="Calibri"/>
        <family val="2"/>
        <scheme val="minor"/>
      </rPr>
      <t>Management approach, including a transition plan for any leadership changes, is clearly addressed for each phase of the project in the Technology Roadmap.</t>
    </r>
  </si>
  <si>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</si>
  <si>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</si>
  <si>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</si>
  <si>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</si>
  <si>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</si>
  <si>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</si>
  <si>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</si>
  <si>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</si>
  <si>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</si>
  <si>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</si>
  <si>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</si>
  <si>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</si>
  <si>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</si>
  <si>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</si>
  <si>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for each phase of the project.  Alternate ground-based R&amp;D tools (e.g., simulation) are identified.</t>
  </si>
  <si>
    <t>Proposal clearly identifies how the selected R&amp;D tools are uniquely capable of achieving the scientific investigation, technology maturation, or STEM engagement goals for each phase of the project. Alternate ground-based R&amp;D tools are considered and shown to be inadequate.</t>
  </si>
  <si>
    <t>Implementation risk assessment and mitigation</t>
  </si>
  <si>
    <t>B-7</t>
  </si>
  <si>
    <t>No identification of implementation risks.</t>
  </si>
  <si>
    <r>
      <t>Proposal identifies a risk mitigation plan and anticipates implementation risks associated with scientific investigations or technology maturation. Mitigation plans are tied to project milestones.</t>
    </r>
    <r>
      <rPr>
        <sz val="10"/>
        <rFont val="Calibri"/>
        <family val="2"/>
        <scheme val="minor"/>
      </rPr>
      <t xml:space="preserve"> Technology Roadmap addresses risk mitigation. Implementation Partner SoW presents a sound quality assurance approach for all work performed by the Implementation Partner.</t>
    </r>
  </si>
  <si>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</si>
  <si>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</si>
  <si>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</si>
  <si>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</si>
  <si>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</si>
  <si>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</si>
  <si>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</si>
  <si>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</si>
  <si>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</si>
  <si>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</si>
  <si>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</si>
  <si>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</si>
  <si>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</si>
  <si>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</si>
  <si>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</si>
  <si>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 Only space segment support equipment is discussed.</t>
  </si>
  <si>
    <t>Detailed operational status deficiencies of relevant support equipment, logistics, and consumables are identified but lack realism. If needed, ground support equipment (laboratories, test facilities, analysis tools), and logistics support leading up to flight are discussed.</t>
  </si>
  <si>
    <t>Detailed support equipment, logistics, and consumable information is provided (if relevant) and is credible, including any ground analysis of return samples. If needed, ground support equipment (laboratories, test facilities, analysis tools), and logistics support leading up to flight are thoroughly discussed.</t>
  </si>
  <si>
    <t>Mass, volume, power, and interface requirements are defined and sustainable</t>
  </si>
  <si>
    <t>C-4</t>
  </si>
  <si>
    <t>No discussion of mass, power, or ISS interface requirements.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</si>
  <si>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</si>
  <si>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</si>
  <si>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</si>
  <si>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</si>
  <si>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Data collection/downlink plan is defined and sustainable</t>
  </si>
  <si>
    <t>C-6</t>
  </si>
  <si>
    <t>No data collection or downlink information is provided.</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</si>
  <si>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</si>
  <si>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</si>
  <si>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</si>
  <si>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</si>
  <si>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Entry and exit criteria that align with the research objectives for each project phase and for project completion are included in the Technology Roadmap.  Minimum success criteria for each phase are provided. Contingency scenarios are generally discussed but lack detail.</t>
  </si>
  <si>
    <t>Entry and exit criteria that align with the research objectives for each project phase and for project completion are clearly defined and achievable.  Minimum success criteria for each phase are clearly defined.  Both completion criteria and contingency scenarios are identified and well-defined.  Stretch goals are identified.</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</si>
  <si>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</si>
  <si>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</si>
  <si>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</si>
  <si>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Econ Panel Score</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</si>
  <si>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</si>
  <si>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</si>
  <si>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</si>
  <si>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</si>
  <si>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is identified but with little substantiation of market potential.</t>
  </si>
  <si>
    <t>Addressable market for the proposed solution/product is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</si>
  <si>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</si>
  <si>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</si>
  <si>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</si>
  <si>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</si>
  <si>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</si>
  <si>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</si>
  <si>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</si>
  <si>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</si>
  <si>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 products, 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</si>
  <si>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</si>
  <si>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</si>
  <si>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</si>
  <si>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</si>
  <si>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</si>
  <si>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</si>
  <si>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Project leads to execution of specific business, regulatory, and product milestones during its execution and incremental revenue after completion</t>
  </si>
  <si>
    <t>D-4</t>
  </si>
  <si>
    <t>No information on revenue expectations is provided.</t>
  </si>
  <si>
    <t>Revenue expectations are stated but unsubstantiated or unlikely to be achieved at material scale.</t>
  </si>
  <si>
    <r>
      <t>Project revenue expectations are stated but not substantiated; however, it is reasonable to expect some revenue. Business, regulatory (if applicable), and product milestones for each project phase and at  completion of the project are briefly discussed</t>
    </r>
    <r>
      <rPr>
        <sz val="10"/>
        <color rgb="FFFF0000"/>
        <rFont val="Calibri (Body)"/>
      </rPr>
      <t>.</t>
    </r>
  </si>
  <si>
    <t>Project revenue expectations are well substantiated and are expected and likely to be material; however, the potential outcomes could vary broadly and/or the results will require 10 years or more to be realized. Business, regulatory (if applicable), and product milestones for each project phase and at completion of the project are defined.</t>
  </si>
  <si>
    <t>Project revenue expectations are well substantiated. The project is expected and likely to result in incremental revenues of $10 million or more per year, achieved within 7 years. Business, regulatory (if applicable), and product milestones for each project phase and at completion of the project are clearly defined and sound.</t>
  </si>
  <si>
    <t>Project revenue expectations are well substantiated. The project is expected and likely to result in incremental revenues of $50 million or more per year, achieved within 5 years. Business, regulatory (if applicable), and product milestones for each project phase and at completion of the project are defined detail, integrated with the Technology Roadmap, and in alighnment with the goals and objectives of their associated project phase.</t>
  </si>
  <si>
    <t>D-5</t>
  </si>
  <si>
    <t>No information is provided on resource commitments.</t>
  </si>
  <si>
    <t>50% or less of the full project costs are funded.  Matching funds are not 1:1. No evidence is provided of internal or partner capability to commercialize.</t>
  </si>
  <si>
    <t>75% or less of the full project costs are funded.  Matching funds will not be secured in a timely manner. There is some discussion of how access to necessary commercialization resources may be achieved.</t>
  </si>
  <si>
    <t>Project funding, including matching funds, is fully established and documented in one or more commitment letters. There is some discussion of how commercialization resources may be achieved.</t>
  </si>
  <si>
    <t>Project funding, including matching funds, is fully available and documented in one or more commitment letters. The funding needed to complete  commercialization is discussed in a credible way but may not be fully quantified and addressed.</t>
  </si>
  <si>
    <t>Project funding, including matching funds, is fully available and documented in one or more commitment letters in the format requested. The funding needed to complete and commercialize the results is discussed, with sufficient additional, quantifiable, and capital sources identified.</t>
  </si>
  <si>
    <t>Each phase of the project has feasible commercialization and customer engagement</t>
  </si>
  <si>
    <t>D-6</t>
  </si>
  <si>
    <t>No commercialization capability is provided.</t>
  </si>
  <si>
    <t>Low probability that project results will be advanced or deployed.  There is no evidence of customer interest or engagement.</t>
  </si>
  <si>
    <t>A business and operational management team is defined. Biographical sketches are provided for key members of the team. Some probability that project results will be advanced or deployed, as documented by customer interest or engagement.</t>
  </si>
  <si>
    <r>
      <t>A business and operational management team with relevant business/product development and financing expertise is defined. Biographical sketches are provided.  Proposal provides some understanding of customer capabilities, with a defined commercialization market, leading to a moderate probability of further advancement or deployment. Potential commercialization partners are discussed</t>
    </r>
    <r>
      <rPr>
        <sz val="10"/>
        <color rgb="FFFF0000"/>
        <rFont val="Calibri (Body)"/>
      </rPr>
      <t>.</t>
    </r>
  </si>
  <si>
    <t>A business and operational management team with relevant business/product development and financing expertise is defined. Biographical sketches are provided. Proposal provides a strong understanding of customer capabilities, with a defined commercialization strategy, as documented in reported business plan items. Initial discussions with commercilization partners have begun.</t>
  </si>
  <si>
    <t>A business and operational management team with significant and relevant business/product development and financing expertise is defined. Biographical sketches are provided. Proposal provides a strong understanding of customer capabilities, with a well defined commercialization strategy. Sufficient financial/operational plan details are provided in concert with a well-defined business plan, including letters of support from potential commercilization partners.</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</si>
  <si>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</si>
  <si>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ISS National Lab STEM Engagement and Outreach Panel - Proposal Evaluation Rubric</t>
  </si>
  <si>
    <t>TOTAL SCORE, STEM PANEL</t>
  </si>
  <si>
    <t>STEM Panel Score</t>
  </si>
  <si>
    <t>STEM engagement goals and/or outreach outcomes are clearly defined</t>
  </si>
  <si>
    <t>E-1</t>
  </si>
  <si>
    <t>No STEM engagement or outreach goals and objectives are provided.</t>
  </si>
  <si>
    <t>STEM engagement and outreach goals and objectives are posed in a general manner.</t>
  </si>
  <si>
    <t>STEM engagement goals are defined but are not specific and/or compelling. Outreach outcomes, including scaling/expansion of existing programming, are defined but do not address the target audience.</t>
  </si>
  <si>
    <t>STEM engagement goals are specific and clearly defined but may not be compelling. Outreach outcomes, including scaling/expansion of existing programming, are defined but only generally address the target audience.</t>
  </si>
  <si>
    <t>STEM engagement goals are specific, clearly defined, and somewhat compelling. Outreach outcomes, including scaling/expansion of existing programming, are defined and address the target audience but lack detailed planning.</t>
  </si>
  <si>
    <t>STEM engagement goals are specific, clearly defined, and compelling. Outreach outcomes, including scaling/expansion of existing programming, are defined, planned,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</si>
  <si>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</si>
  <si>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</si>
  <si>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</si>
  <si>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</si>
  <si>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</si>
  <si>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</si>
  <si>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projects</t>
  </si>
  <si>
    <t>E-3</t>
  </si>
  <si>
    <t>Lacks plans for education/STEM engagement. No information is provided about the degree of experiential learning.</t>
  </si>
  <si>
    <t>The planned education/STEM engagement, including the plan for digital engagement and course/instructional development, is incomplete or weak. Student involvement is cited but is ancillary and/or poorly substantiated.</t>
  </si>
  <si>
    <t>The planned education/STEM engagement, including the plan for digital engagement and course/instructional development, is somewhat defined. Students are involved in  hands-on, problem-based learning, representing at least 25% of the defined effort. Student experiential learning goals are not defined.</t>
  </si>
  <si>
    <t>The planned education/STEM engagement, including the plan for digital engagement and course/instructional development, is defined but may not be compelling. Students are involved in hands-on, problem-based learning, representing at least 50% of the defined effort. Student experiential learning goals are discussed in a general way.</t>
  </si>
  <si>
    <t>The planned education/STEM engagement, including the plan for digital engagement and course/instructional development, is clearly defined, comprehensive, and somewhat compelling. Students are substantially involved in hands-on, problem-based learning, representing at least 75% of the defined effort. Student experiential learning goals are documented and tracked.</t>
  </si>
  <si>
    <t xml:space="preserve">The planned education/STEM engagement, including the plan for digital engagement and course/instructional development, is clearly defined, comprehensive, and compelling. Students are substantially involved in hands-on, problem-based learning, representing at least 90% of the defined effort. Student experiential learning goals are documented and tracked. </t>
  </si>
  <si>
    <t>Outreach outcomes of STEM projects provide social impact (e.g., address disadvantaged demographics)</t>
  </si>
  <si>
    <t>E-4</t>
  </si>
  <si>
    <t>Proposal contains no discussion of demographics of STEM outreach or methods to increase diversity.</t>
  </si>
  <si>
    <t>The STEM outreach plan has some discussion of demographics but no approaches to reach disadvantaged demographics.</t>
  </si>
  <si>
    <t>The STEM outreach plan has defined planned demographics of outreach, with some discussion/options to more broadly reach disadvantaged demographics.</t>
  </si>
  <si>
    <t>The planned STEM outreach has defined planned demographics of outreach, with a plan to proactively address disadvantaged demographics, build community, inclusion and diversity through effective social media and/or traditional media coverage.</t>
  </si>
  <si>
    <t>Likelihood of STEM engagement and/or outreach success</t>
  </si>
  <si>
    <t>E-5</t>
  </si>
  <si>
    <t>The planned STEM engagement and/or outreach are highly unlikely to achieve success; and/or there is no identification of mechanisms for measuring efficacy. Professional development is not evident.</t>
  </si>
  <si>
    <t xml:space="preserve">The planned STEM engagement and/or outreach may achieve goals and objectives to a low degree. There is minimal discussion of measurement of efficacy. Professional development is nominal. </t>
  </si>
  <si>
    <t>The planned STEM engagement and/or outreach may achieve goals and objectives to a moderate degree. Mechanisms to measure efficacy are present but may not be thorough. Professional development is clearly defined.</t>
  </si>
  <si>
    <t xml:space="preserve">The planned STEM engagement and/or outreach may achieve goals and objectives. Efficacy measurement is well-stated and provides some guidance for appropriate development. Professional development is clearly defined and comprehensive. </t>
  </si>
  <si>
    <t>The planned STEM engagement and/or outreach are likely to achieve the goals and objectives. Mechanisms are in place to collect efficacy data.
Professional development is comprehensive and may include accreditation.</t>
  </si>
  <si>
    <t>Merit and scope of STEM engagement assessment and outcome measurement plan</t>
  </si>
  <si>
    <t>E-6</t>
  </si>
  <si>
    <t>Proposal contains no discussion of an outreach assessment and measurement plan.</t>
  </si>
  <si>
    <t>Data collected for STEM engagement assessment is discussed in a general way. Plans for outcome measurement, are present, is only high-level and is not credible.</t>
  </si>
  <si>
    <t xml:space="preserve">Anticipated data collected for STEM engagement assessment is sufficient to complete the project and meet the goals and objectives. Plans for outcome measurement are present but high-level. </t>
  </si>
  <si>
    <t>Anticipated data collected for STEM engagement assessment is sufficient to complete the project and meet the goals and objectives. Plans for outcome measurement are robust and complete.</t>
  </si>
  <si>
    <t>Degree to which partnerships are utilized in implementing STEM engagement plan</t>
  </si>
  <si>
    <t>E-7</t>
  </si>
  <si>
    <t>Proposal does not identify any partnerships for outreach. A plan to sustain the program is not evident.</t>
  </si>
  <si>
    <t xml:space="preserve">STEM engagement involves at least one partner organization that provides significant funding and/or participation. A plan to sustain the program is defined and somewhat viable. </t>
  </si>
  <si>
    <t>STEM engagement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</si>
  <si>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</si>
  <si>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</si>
  <si>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Technology Development</t>
  </si>
  <si>
    <t>In-Space Production</t>
  </si>
  <si>
    <t>STEM Engagement and Outreach</t>
  </si>
  <si>
    <t>A-TOT</t>
  </si>
  <si>
    <t>B-TOT</t>
  </si>
  <si>
    <t>C-TOT</t>
  </si>
  <si>
    <t>D-TOT</t>
  </si>
  <si>
    <t>E-TOT</t>
  </si>
  <si>
    <t>F-1</t>
  </si>
  <si>
    <t>F-2</t>
  </si>
  <si>
    <t>F-3</t>
  </si>
  <si>
    <t>F-4</t>
  </si>
  <si>
    <t>F-5</t>
  </si>
  <si>
    <t>F-6</t>
  </si>
  <si>
    <t>F-TOT</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</si>
  <si>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</si>
  <si>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</si>
  <si>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Crew time estimates are provided but lack some detail or are not fully supported. The impact on ISS operations is recognized but may not be fully defined or sustainable.</t>
  </si>
  <si>
    <t>Launch and return mass, volume, power, and interface requirements are discussed but lack specific details or supporting budgets. Downmass (if relevant) needs may not be fully addressed.</t>
  </si>
  <si>
    <t>External regulatory policies (e.g., biomedical, human tissue, Earth observation, etc.) are identified, but some items may be missing, and compliance plans are lacking or vague.</t>
  </si>
  <si>
    <t>Data collection plans lack specific data transmission rates or volumes, and there is limited mapping to project objectives. Sustainability is uncertain, and some details may be lacking.</t>
  </si>
  <si>
    <t>Completion criteria are provided, but may lack detail or consistency with ISS operations sustainability. Contingency scenarios might not be fully considered.</t>
  </si>
  <si>
    <t>Crew time estimates are detailed and well-supported, acknowledging the impact on ISS operations. They are realistic and provide a clear understanding of the installation and operation impacts.</t>
  </si>
  <si>
    <t>Launch and return mass, volume, power, and interface requirements are clearly identified with relevant budgets. Downmass (if relevant) needs are addressed, though some aspects may lack depth.</t>
  </si>
  <si>
    <t>External regulatory policies (e.g., biomedical, human tissue, Earth observation, etc.) are correctly identified, and compliance plans are reasonable, though they may lack some specificity or timeliness.</t>
  </si>
  <si>
    <t>Data collection and downlink plans are identified, supporting project objectives. While sustainable, some details may lack depth, but overall, they meet ISS service requirements and project goals.</t>
  </si>
  <si>
    <t>Completion criteria are well-defined and generally consistent with ISS operations sustainability. Contingency scenarios are discussed, though some details may be lacking.</t>
  </si>
  <si>
    <t>Merit of data results/analysis plan</t>
  </si>
  <si>
    <t>Potential ISS hazards are identified, and control techniques are provided</t>
  </si>
  <si>
    <t>Ability to leverage project outcomes across multiple applications, customers, or needs</t>
  </si>
  <si>
    <t>Sufficient internal/partner resource commitment is available per flight and overall</t>
  </si>
  <si>
    <t>Offeror and Implementation Partner's experience, expertise, and record of performance</t>
  </si>
  <si>
    <t xml:space="preserve">Uniqueness of implementation as compared with other R&amp;D tools available to the offeror </t>
  </si>
  <si>
    <t>Risks are identified but do not represent credible implementation risks to achieving the planned design and science/hardware/software/ facilities.</t>
  </si>
  <si>
    <t>Risks are identified in a limited/general way that makes it difficult to assess the risks to achieving the planned design and science/hardware/software/ facilities.</t>
  </si>
  <si>
    <t>Proposal identifies some credible risks to the design and science/hardware/software/ facilities implementation but does not identify mitigations and/or descoping. Implementation Partner SoW includes a minimal discussion of quality assurance for their part of the effort.</t>
  </si>
  <si>
    <t>Proposal identifies several credible risks to the success of the science/hardware/software/ facilities implementation, but mitigations are not thoroughly described or discussed. Implementation Partner SoW discusses how quality assurance will be addressed for their part of the effort.</t>
  </si>
  <si>
    <t xml:space="preserve">Offeror's experience, expertise, and team are stated and Implementation Partner participation is identified (if needed). Information about key performers is present but limited or may not be relevant to the scientific investigation/technical maturation. Likelihood of successful implementation is difficult to assess. </t>
  </si>
  <si>
    <t>Offeror's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</si>
  <si>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Offeror's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</si>
  <si>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Offeror's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</si>
  <si>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Crew time estimates are listed for each phase but lack detail or are unsupported and/or unrealistic.</t>
  </si>
  <si>
    <t>Detailed crew time estimates are provided for each phase but represent a burden to the ISS or lack realism.</t>
  </si>
  <si>
    <t>Crew time estimates in each phase for installation and operation are reasonable, realistic, detailed, and credible.</t>
  </si>
  <si>
    <t>Operational status deficiencies of support equipment, logistics, and consumables are identified but lack detail. Ground support equipment and logistics support leading up to flight are mentioned but not thoroughly discussed.</t>
  </si>
  <si>
    <t>Detailed operational status deficiencies of support equipment, logistics, and consumables are identified. Realistic assessments are provided, though some aspects may lack depth. Ground support equipment and logistics support leading up to flight are discussed but may lack some depth compared to Excellent.</t>
  </si>
  <si>
    <t>Launch and return mass, power, interface, and downmass (if relevant) requirements are discussed in a general way without supporting budgets or basis of estimates.</t>
  </si>
  <si>
    <t>Launch and return mass, volume, power, interface, and downmass (if relevant) requirements are clearly identified and substantiated by relevant budgets but may represent a burden to the ISS or lack realism.</t>
  </si>
  <si>
    <t>Launch and return mass, volume, power, interface, and downmass (if relevant) requirements are clearly identified and substantiated by relevant budgets. Project needs are sustainable by ISS operations.</t>
  </si>
  <si>
    <t>External regulatory policies (e.g., biomedical, human tissue, Earth observation, etc.) are correctly identified. Compliance plans are general or unreasonable. If none, rationale is provided.</t>
  </si>
  <si>
    <t>External regulatory policies (e.g., biomedical, human tissue, Earth observation, etc.) are identified and  reasonable, and timely plans for regulatory approval are provided. If none, clear rationale is provided.</t>
  </si>
  <si>
    <t>Data collection and storage plans are general with no specific data transmission rates or volumes. There is no detailed mapping from data collection to scientific investigation, technology maturation, or STEM engagement.</t>
  </si>
  <si>
    <t>Data collection, storage, and downlink plans are identified (as applicable) and support the scientific investigation, technology maturation, or STEM engagement objectives but may not be sustainable by the ISS.</t>
  </si>
  <si>
    <t>Data collection, storage, and downlink plans are identified (as applicable) and sustainable by ISS services. Data collection plans support the scientific investigation, technology maturation, or STEM engagement objectives. Information is clearly documented in the Data Management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</si>
</sst>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0"/>
      <color rgb="FFFF0000"/>
      <name val="Calibri (Body)"/>
    </font>
    <font>
      <sz val="10"/>
      <color rgb="FF000000"/>
      <name val="Calibri"/>
    </font>
    <font>
      <sz val="10"/>
      <color rgb="FF000000"/>
      <name val="Calibri"/>
      <family val="2"/>
      <scheme val="minor"/>
    </font>
    <font>
      <sz val="10"/>
      <color rgb="FF000000"/>
      <name val="Calibri (Body)"/>
    </font>
    <font>
      <sz val="11"/>
      <color rgb="FF000000"/>
      <name val="Calibri"/>
      <family val="2"/>
      <scheme val="minor"/>
    </font>
    <font>
      <sz val="10"/>
      <color rgb="FF000000"/>
      <name val="Calibri"/>
      <family val="2"/>
    </font>
    <font>
      <sz val="11"/>
      <name val="Calibri"/>
      <family val="2"/>
      <scheme val="minor"/>
    </font>
    <font>
      <sz val="9"/>
      <color indexed="81"/>
      <name val="Tahoma"/>
      <family val="2"/>
    </font>
    <font>
      <b/>
      <sz val="9"/>
      <color indexed="81"/>
      <name val="Tahoma"/>
      <family val="2"/>
    </font>
    <font>
      <b/>
      <sz val="9"/>
      <color indexed="81"/>
      <name val="Tahoma"/>
      <charset val="1"/>
    </font>
  </fonts>
  <fills count="17">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93">
    <xf numFmtId="0" fontId="0" fillId="0" borderId="0" xfId="0"/>
    <xf numFmtId="0" fontId="3" fillId="0" borderId="1" xfId="1" applyFont="1" applyBorder="1" applyAlignment="1">
      <alignment horizontal="left" vertical="center"/>
    </xf>
    <xf numFmtId="0" fontId="5" fillId="2" borderId="10" xfId="1" applyFont="1" applyFill="1" applyBorder="1"/>
    <xf numFmtId="0" fontId="6" fillId="3" borderId="6" xfId="1" applyFont="1" applyFill="1" applyBorder="1" applyAlignment="1">
      <alignment horizontal="center"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5" fillId="4" borderId="0" xfId="0" applyFont="1" applyFill="1"/>
    <xf numFmtId="0" fontId="3" fillId="5" borderId="2" xfId="0" applyFont="1" applyFill="1" applyBorder="1" applyAlignment="1">
      <alignment horizontal="center" vertical="center"/>
    </xf>
    <xf numFmtId="0" fontId="5" fillId="10" borderId="0" xfId="0" applyFont="1" applyFill="1"/>
    <xf numFmtId="0" fontId="5" fillId="9" borderId="0" xfId="0" applyFont="1" applyFill="1"/>
    <xf numFmtId="0" fontId="5" fillId="13" borderId="0" xfId="0" applyFont="1" applyFill="1"/>
    <xf numFmtId="0" fontId="5" fillId="14" borderId="0" xfId="0" applyFont="1" applyFill="1"/>
    <xf numFmtId="0" fontId="5" fillId="2" borderId="6" xfId="1" applyFont="1" applyFill="1" applyBorder="1"/>
    <xf numFmtId="2" fontId="0" fillId="0" borderId="2" xfId="0" applyNumberFormat="1" applyBorder="1" applyAlignment="1">
      <alignment horizontal="center" vertical="center"/>
    </xf>
    <xf numFmtId="2" fontId="0" fillId="0" borderId="0" xfId="0" applyNumberFormat="1"/>
    <xf numFmtId="0" fontId="5" fillId="2" borderId="0" xfId="1" applyFont="1" applyFill="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8" fillId="0" borderId="0" xfId="0" applyFont="1"/>
    <xf numFmtId="2" fontId="0" fillId="8" borderId="2" xfId="0" applyNumberFormat="1" applyFill="1" applyBorder="1" applyAlignment="1">
      <alignment horizontal="center" vertical="center"/>
    </xf>
    <xf numFmtId="2" fontId="0" fillId="16" borderId="2" xfId="0" applyNumberFormat="1" applyFill="1" applyBorder="1" applyAlignment="1">
      <alignment horizontal="center" vertical="center"/>
    </xf>
    <xf numFmtId="2" fontId="0" fillId="15" borderId="2" xfId="0" applyNumberFormat="1" applyFill="1" applyBorder="1" applyAlignment="1">
      <alignment horizontal="center" vertical="center"/>
    </xf>
    <xf numFmtId="0" fontId="6" fillId="0" borderId="2" xfId="1" applyFont="1" applyBorder="1" applyAlignment="1">
      <alignment horizontal="center" vertical="center"/>
    </xf>
    <xf numFmtId="0" fontId="0" fillId="0" borderId="0" xfId="0" applyAlignment="1">
      <alignment horizontal="left" indent="1"/>
    </xf>
    <xf numFmtId="0" fontId="0" fillId="0" borderId="2" xfId="0" applyBorder="1" applyAlignment="1">
      <alignment horizontal="left" vertical="top"/>
    </xf>
    <xf numFmtId="0" fontId="2" fillId="4" borderId="1" xfId="1" applyFont="1" applyFill="1" applyBorder="1" applyAlignment="1">
      <alignment horizontal="left" vertical="center"/>
    </xf>
    <xf numFmtId="0" fontId="6" fillId="0" borderId="2" xfId="0" applyFont="1" applyBorder="1" applyAlignment="1">
      <alignment horizontal="left" vertical="top" wrapText="1"/>
    </xf>
    <xf numFmtId="0" fontId="14" fillId="2" borderId="0" xfId="0" applyFont="1" applyFill="1" applyAlignment="1">
      <alignment horizontal="right"/>
    </xf>
    <xf numFmtId="164" fontId="7" fillId="0" borderId="11" xfId="0" applyNumberFormat="1" applyFont="1" applyBorder="1"/>
    <xf numFmtId="0" fontId="7" fillId="0" borderId="0" xfId="0" quotePrefix="1" applyFont="1"/>
    <xf numFmtId="0" fontId="7" fillId="0" borderId="0" xfId="0" applyFont="1"/>
    <xf numFmtId="0" fontId="15" fillId="5" borderId="2" xfId="0" applyFont="1" applyFill="1" applyBorder="1" applyAlignment="1">
      <alignment horizontal="center" vertical="center" wrapText="1"/>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4" fillId="2" borderId="1" xfId="1" applyFont="1" applyFill="1" applyBorder="1" applyAlignment="1">
      <alignment horizontal="right" vertical="center"/>
    </xf>
    <xf numFmtId="0" fontId="4" fillId="2" borderId="0" xfId="1" applyFont="1" applyFill="1" applyAlignment="1">
      <alignment horizontal="right" vertical="center"/>
    </xf>
    <xf numFmtId="0" fontId="2" fillId="13" borderId="1" xfId="1" applyFont="1" applyFill="1" applyBorder="1" applyAlignment="1">
      <alignment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2" fillId="0" borderId="0" xfId="0" applyFont="1"/>
    <xf numFmtId="0" fontId="3" fillId="0" borderId="0" xfId="1" applyFont="1" applyAlignment="1">
      <alignment horizontal="left" vertical="center"/>
    </xf>
    <xf numFmtId="0" fontId="11" fillId="3" borderId="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6" fillId="0" borderId="5" xfId="1" applyFont="1" applyBorder="1" applyAlignment="1">
      <alignment horizontal="center" vertical="center"/>
    </xf>
    <xf numFmtId="0" fontId="6" fillId="12" borderId="12" xfId="0" applyFont="1" applyFill="1" applyBorder="1" applyAlignment="1">
      <alignment horizontal="center" vertical="center" wrapText="1"/>
    </xf>
    <xf numFmtId="0" fontId="11" fillId="12" borderId="12"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21" fillId="3" borderId="15" xfId="0" applyFont="1" applyFill="1" applyBorder="1" applyAlignment="1">
      <alignment horizontal="center" vertical="center" wrapText="1"/>
    </xf>
    <xf numFmtId="0" fontId="12" fillId="3" borderId="14" xfId="1" applyFont="1" applyFill="1" applyBorder="1" applyAlignment="1">
      <alignment horizontal="center" vertical="center"/>
    </xf>
    <xf numFmtId="0" fontId="12" fillId="0" borderId="14" xfId="1" applyFont="1" applyBorder="1" applyAlignment="1">
      <alignment horizontal="center" vertical="center"/>
    </xf>
    <xf numFmtId="0" fontId="12" fillId="0" borderId="7" xfId="1" applyFont="1" applyBorder="1" applyAlignment="1">
      <alignment horizontal="center" vertical="center"/>
    </xf>
    <xf numFmtId="0" fontId="12" fillId="3" borderId="6" xfId="1" applyFont="1" applyFill="1" applyBorder="1" applyAlignment="1">
      <alignment horizontal="center" vertical="center"/>
    </xf>
    <xf numFmtId="0" fontId="12" fillId="0" borderId="6" xfId="1" applyFont="1" applyBorder="1" applyAlignment="1">
      <alignment horizontal="center" vertical="center"/>
    </xf>
    <xf numFmtId="0" fontId="22" fillId="5"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8" borderId="12" xfId="0" applyFont="1" applyFill="1" applyBorder="1" applyAlignment="1" applyProtection="1">
      <alignment horizontal="center" vertical="center" wrapText="1"/>
      <protection locked="0"/>
    </xf>
    <xf numFmtId="0" fontId="6" fillId="3" borderId="12" xfId="0" applyFont="1" applyFill="1" applyBorder="1" applyAlignment="1">
      <alignment horizontal="center" vertical="center" wrapText="1"/>
    </xf>
    <xf numFmtId="0" fontId="11" fillId="11" borderId="12" xfId="0" applyFont="1" applyFill="1" applyBorder="1" applyAlignment="1">
      <alignment horizontal="center" vertical="center" wrapText="1"/>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6"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Alignment="1">
      <alignment horizontal="left" vertical="center"/>
    </xf>
    <xf numFmtId="0" fontId="3" fillId="0" borderId="13" xfId="1" applyFont="1" applyBorder="1" applyAlignment="1">
      <alignment horizontal="left" vertical="center"/>
    </xf>
    <xf numFmtId="0" fontId="2" fillId="10" borderId="1" xfId="1" applyFont="1" applyFill="1" applyBorder="1" applyAlignment="1">
      <alignment horizontal="left" vertical="center"/>
    </xf>
    <xf numFmtId="0" fontId="2" fillId="9" borderId="1" xfId="1" applyFont="1" applyFill="1" applyBorder="1" applyAlignment="1">
      <alignment horizontal="left" vertical="center"/>
    </xf>
    <xf numFmtId="0" fontId="3" fillId="0" borderId="0" xfId="1" applyFont="1" applyAlignment="1">
      <alignment horizontal="center" vertical="center"/>
    </xf>
    <xf numFmtId="0" fontId="2" fillId="14" borderId="0" xfId="1" applyFont="1" applyFill="1" applyAlignment="1">
      <alignment horizontal="left" vertical="center"/>
    </xf>
    <xf numFmtId="0" fontId="2" fillId="14" borderId="1" xfId="1" applyFont="1" applyFill="1" applyBorder="1" applyAlignment="1">
      <alignment horizontal="left" vertical="center"/>
    </xf>
    <xf numFmtId="0" fontId="4" fillId="2" borderId="0" xfId="1" applyFont="1" applyFill="1" applyAlignment="1">
      <alignment horizontal="right"/>
    </xf>
    <xf numFmtId="0" fontId="4" fillId="2" borderId="0" xfId="1" applyFont="1" applyFill="1" applyAlignment="1">
      <alignment horizontal="right" vertical="center"/>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2383790</xdr:colOff>
      <xdr:row>18</xdr:row>
      <xdr:rowOff>168116</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zoomScaleNormal="100" workbookViewId="0">
      <selection activeCell="C24" sqref="C24"/>
    </sheetView>
  </sheetViews>
  <sheetFormatPr defaultColWidth="8.7109375" defaultRowHeight="15"/>
  <cols>
    <col min="1" max="1" width="50.7109375" customWidth="1"/>
    <col min="3" max="3" width="51.42578125" customWidth="1"/>
  </cols>
  <sheetData>
    <row r="20" spans="1:3" ht="26.25">
      <c r="A20" s="18" t="s">
        <v>0</v>
      </c>
    </row>
    <row r="21" spans="1:3" ht="18.75">
      <c r="A21" s="76" t="s">
        <v>1</v>
      </c>
      <c r="B21" s="76"/>
    </row>
    <row r="22" spans="1:3" ht="18.75">
      <c r="A22" s="77" t="s">
        <v>2</v>
      </c>
      <c r="B22" s="77"/>
    </row>
    <row r="23" spans="1:3" ht="18.75">
      <c r="A23" s="76" t="s">
        <v>3</v>
      </c>
      <c r="B23" s="76"/>
    </row>
    <row r="24" spans="1:3" ht="18.75">
      <c r="A24" s="77" t="s">
        <v>4</v>
      </c>
      <c r="B24" s="77"/>
      <c r="C24" t="s">
        <v>5</v>
      </c>
    </row>
    <row r="26" spans="1:3" ht="18.75">
      <c r="A26" s="19" t="s">
        <v>6</v>
      </c>
      <c r="B26" s="16" t="str">
        <f>IF('Science&amp;Technology'!J2&lt;&gt;0,'Science&amp;Technology'!J2,"")</f>
        <v/>
      </c>
      <c r="C26" s="29" t="str">
        <f>IF(C24=Weights!E1,"NOT RELEVANT",IF('Science&amp;Technology'!J2=0,"",IF(B26&lt;=50,"POOR",IF(B26&lt;=65,"FAIR",IF(B26&lt;=75,"GOOD",IF(B26&lt;=85,"VERY GOOD","EXCELLENT"))))))</f>
        <v/>
      </c>
    </row>
    <row r="27" spans="1:3" ht="18.75">
      <c r="A27" s="20" t="s">
        <v>7</v>
      </c>
      <c r="B27" s="16" t="str">
        <f>IF('Implementation Feasibility'!J2&lt;&gt;0,'Implementation Feasibility'!J2,"")</f>
        <v/>
      </c>
      <c r="C27" s="29" t="str">
        <f>IF('Implementation Feasibility'!J2=0,"",IF(B27&lt;=50,"POOR",IF(B27&lt;=65,"FAIR",IF(B27&lt;=75,"GOOD",IF(B27&lt;=85,"VERY GOOD","EXCELLENT")))))</f>
        <v/>
      </c>
    </row>
    <row r="28" spans="1:3" ht="18.75">
      <c r="A28" s="21" t="s">
        <v>8</v>
      </c>
      <c r="B28" s="16" t="str">
        <f>IF('Operations&amp;ISS Utilization'!J2&lt;&gt;0,'Operations&amp;ISS Utilization'!J2,"")</f>
        <v/>
      </c>
      <c r="C28" s="29" t="str">
        <f>IF('Operations&amp;ISS Utilization'!J2=0,"",IF(B28&lt;=50,"POOR",IF(B28&lt;=65,"FAIR",IF(B28&lt;=75,"GOOD",IF(B28&lt;=85,"VERY GOOD","EXCELLENT")))))</f>
        <v/>
      </c>
    </row>
    <row r="29" spans="1:3" ht="18.75">
      <c r="A29" s="22" t="s">
        <v>9</v>
      </c>
      <c r="B29" s="16" t="str">
        <f>IF('Business&amp;Economic'!J2&lt;&gt;0,'Business&amp;Economic'!J2,"")</f>
        <v/>
      </c>
      <c r="C29" s="29" t="str">
        <f>IF(AND(C24&lt;&gt;Weights!C1,C24&lt;&gt;Weights!D1,C24&lt;&gt;Weights!F1),"NOT RELEVANT",IF('Business&amp;Economic'!J2=0,"",IF(B29&lt;=50,"POOR",IF(B29&lt;=65,"FAIR",IF(B29&lt;=75,"GOOD",IF(B29&lt;=85,"VERY GOOD","EXCELLENT"))))))</f>
        <v/>
      </c>
    </row>
    <row r="30" spans="1:3" ht="18.75">
      <c r="A30" s="23" t="s">
        <v>10</v>
      </c>
      <c r="B30" s="16" t="str">
        <f>IF('STEM Engagement'!J2&lt;&gt;0,'STEM Engagement'!J2,"")</f>
        <v/>
      </c>
      <c r="C30" s="29" t="str">
        <f>IF(C24&lt;&gt;Weights!E1,"NOT RELEVANT",IF(B30&lt;=50,"POOR",IF('STEM Engagement'!J2=0,"",IF(B30&lt;=65,"FAIR",IF(B30&lt;=75,"GOOD",IF(B30&lt;=85,"VERY GOOD","EXCELLENT"))))))</f>
        <v>NOT RELEVANT</v>
      </c>
    </row>
    <row r="32" spans="1:3">
      <c r="A32" s="33" t="s">
        <v>11</v>
      </c>
      <c r="B32" s="16" t="str">
        <f>IFERROR(IF(C24="Fundamental Science",AVERAGE(B26:B28),IF(OR(C24="In-Space Production",C24="Technology Development",C24="Multiphase Technology Development"),0.45*B26+0.1*B27+0.1*B28+0.35*B29,IF(AND(C24="STEM Engagement and Outreach",B27&lt;&gt;""),0.125*B27+0.125*B28+0.75*B30,B30))),"")</f>
        <v/>
      </c>
      <c r="C32" s="29" t="str">
        <f>IF(B32="","",IF(B32&lt;=50, "POOR", IF(B32&lt;=65, "FAIR", IF(B32&lt;=75, "GOOD", IF(B32&lt;=85, "VERY GOOD", "EXCELLENT")))))</f>
        <v/>
      </c>
    </row>
    <row r="34" spans="1:3" ht="225" customHeight="1">
      <c r="A34" s="78" t="s">
        <v>12</v>
      </c>
      <c r="B34" s="78"/>
      <c r="C34" s="78"/>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Weights!$F$1:$F$1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tabSelected="1" zoomScaleNormal="100" workbookViewId="0">
      <pane xSplit="2" ySplit="4" topLeftCell="C5" activePane="bottomRight" state="frozen"/>
      <selection pane="topRight" activeCell="C1" sqref="C1"/>
      <selection pane="bottomLeft" activeCell="A5" sqref="A5"/>
      <selection pane="bottomRight" activeCell="A2" sqref="A2:B2"/>
    </sheetView>
  </sheetViews>
  <sheetFormatPr defaultColWidth="8.7109375" defaultRowHeight="15"/>
  <cols>
    <col min="1" max="1" width="27" customWidth="1"/>
    <col min="2" max="2" width="6.7109375" customWidth="1"/>
    <col min="3" max="3" width="24.28515625" customWidth="1"/>
    <col min="4" max="5" width="24.85546875" customWidth="1"/>
    <col min="6" max="6" width="23.5703125" customWidth="1"/>
    <col min="7" max="7" width="24.7109375" customWidth="1"/>
    <col min="8" max="8" width="24.85546875" customWidth="1"/>
    <col min="9" max="9" width="15.7109375" customWidth="1"/>
    <col min="10" max="10" width="16.42578125" customWidth="1"/>
    <col min="11" max="13" width="44.7109375" customWidth="1"/>
  </cols>
  <sheetData>
    <row r="1" spans="1:13" ht="21.75" thickBot="1">
      <c r="A1" s="31" t="s">
        <v>13</v>
      </c>
      <c r="B1" s="31"/>
      <c r="C1" s="31"/>
      <c r="D1" s="31"/>
      <c r="E1" s="31"/>
      <c r="F1" s="31"/>
      <c r="G1" s="31"/>
      <c r="H1" s="31"/>
      <c r="I1" s="8"/>
      <c r="J1" s="8" t="s">
        <v>14</v>
      </c>
      <c r="K1" s="8"/>
    </row>
    <row r="2" spans="1:13" ht="19.5" thickBot="1">
      <c r="A2" s="76" t="s">
        <v>1</v>
      </c>
      <c r="B2" s="76"/>
      <c r="C2" s="82">
        <f>'Proposal Summary'!C21</f>
        <v>0</v>
      </c>
      <c r="D2" s="82"/>
      <c r="E2" s="82"/>
      <c r="F2" s="82"/>
      <c r="G2" s="48"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47" t="s">
        <v>4</v>
      </c>
      <c r="H3" s="1" t="str">
        <f>'Proposal Summary'!C24</f>
        <v>Multiphase Technology Development</v>
      </c>
      <c r="J3" s="24">
        <f>HLOOKUP(H3, TYPES, 2, FALSE)</f>
        <v>6</v>
      </c>
    </row>
    <row r="4" spans="1:13" ht="24" customHeight="1" thickBot="1">
      <c r="A4" s="2"/>
      <c r="B4" s="14"/>
      <c r="C4" s="63" t="s">
        <v>15</v>
      </c>
      <c r="D4" s="64" t="s">
        <v>16</v>
      </c>
      <c r="E4" s="64" t="s">
        <v>17</v>
      </c>
      <c r="F4" s="64" t="s">
        <v>18</v>
      </c>
      <c r="G4" s="64" t="s">
        <v>19</v>
      </c>
      <c r="H4" s="64" t="s">
        <v>20</v>
      </c>
      <c r="I4" s="28" t="s">
        <v>21</v>
      </c>
      <c r="J4" s="28" t="s">
        <v>22</v>
      </c>
      <c r="K4" s="28" t="s">
        <v>23</v>
      </c>
      <c r="L4" s="28" t="s">
        <v>24</v>
      </c>
      <c r="M4" s="28" t="s">
        <v>25</v>
      </c>
    </row>
    <row r="5" spans="1:13" ht="161.25" customHeight="1">
      <c r="A5" s="51" t="s">
        <v>26</v>
      </c>
      <c r="B5" s="51" t="s">
        <v>27</v>
      </c>
      <c r="C5" s="59" t="s">
        <v>28</v>
      </c>
      <c r="D5" s="59" t="s">
        <v>29</v>
      </c>
      <c r="E5" s="59" t="s">
        <v>30</v>
      </c>
      <c r="F5" s="59" t="s">
        <v>31</v>
      </c>
      <c r="G5" s="59" t="s">
        <v>32</v>
      </c>
      <c r="H5" s="59" t="s">
        <v>33</v>
      </c>
      <c r="I5" s="9"/>
      <c r="J5" s="15">
        <f>IFERROR(I5*VLOOKUP(B5,WEIGHTS,$J$3),0)</f>
        <v>0</v>
      </c>
      <c r="K5" s="32"/>
      <c r="L5" s="32"/>
      <c r="M5" s="32"/>
    </row>
    <row r="6" spans="1:13" ht="131.25" customHeight="1">
      <c r="A6" s="50" t="s">
        <v>34</v>
      </c>
      <c r="B6" s="51" t="s">
        <v>35</v>
      </c>
      <c r="C6" s="60" t="s">
        <v>36</v>
      </c>
      <c r="D6" s="60" t="s">
        <v>37</v>
      </c>
      <c r="E6" s="60" t="s">
        <v>38</v>
      </c>
      <c r="F6" s="60" t="s">
        <v>39</v>
      </c>
      <c r="G6" s="60" t="s">
        <v>40</v>
      </c>
      <c r="H6" s="60" t="s">
        <v>41</v>
      </c>
      <c r="I6" s="9"/>
      <c r="J6" s="15">
        <f t="shared" ref="J6:J11" si="0">IFERROR(I6*VLOOKUP(B6,WEIGHTS,$J$3),0)</f>
        <v>0</v>
      </c>
      <c r="K6" s="32"/>
      <c r="L6" s="32"/>
      <c r="M6" s="32"/>
    </row>
    <row r="7" spans="1:13" ht="297" customHeight="1">
      <c r="A7" s="50" t="s">
        <v>42</v>
      </c>
      <c r="B7" s="51" t="s">
        <v>43</v>
      </c>
      <c r="C7" s="59" t="s">
        <v>44</v>
      </c>
      <c r="D7" s="59" t="s">
        <v>45</v>
      </c>
      <c r="E7" s="59" t="s">
        <v>46</v>
      </c>
      <c r="F7" s="59" t="s">
        <v>47</v>
      </c>
      <c r="G7" s="59" t="s">
        <v>48</v>
      </c>
      <c r="H7" s="59" t="s">
        <v>49</v>
      </c>
      <c r="I7" s="9"/>
      <c r="J7" s="15">
        <f t="shared" si="0"/>
        <v>0</v>
      </c>
      <c r="K7" s="32"/>
      <c r="L7" s="32"/>
      <c r="M7" s="32"/>
    </row>
    <row r="8" spans="1:13" ht="125.85" customHeight="1">
      <c r="A8" s="50" t="s">
        <v>50</v>
      </c>
      <c r="B8" s="51" t="s">
        <v>51</v>
      </c>
      <c r="C8" s="60" t="s">
        <v>52</v>
      </c>
      <c r="D8" s="60" t="s">
        <v>53</v>
      </c>
      <c r="E8" s="60" t="s">
        <v>52</v>
      </c>
      <c r="F8" s="60" t="s">
        <v>54</v>
      </c>
      <c r="G8" s="60" t="s">
        <v>55</v>
      </c>
      <c r="H8" s="60" t="s">
        <v>56</v>
      </c>
      <c r="I8" s="9"/>
      <c r="J8" s="15">
        <f t="shared" si="0"/>
        <v>0</v>
      </c>
      <c r="K8" s="32"/>
      <c r="L8" s="32"/>
      <c r="M8" s="32"/>
    </row>
    <row r="9" spans="1:13" ht="238.5" customHeight="1">
      <c r="A9" s="50" t="s">
        <v>57</v>
      </c>
      <c r="B9" s="51" t="s">
        <v>58</v>
      </c>
      <c r="C9" s="59" t="s">
        <v>52</v>
      </c>
      <c r="D9" s="59" t="s">
        <v>59</v>
      </c>
      <c r="E9" s="59" t="s">
        <v>60</v>
      </c>
      <c r="F9" s="59" t="s">
        <v>61</v>
      </c>
      <c r="G9" s="62" t="s">
        <v>62</v>
      </c>
      <c r="H9" s="62" t="s">
        <v>63</v>
      </c>
      <c r="I9" s="9"/>
      <c r="J9" s="15">
        <f t="shared" si="0"/>
        <v>0</v>
      </c>
      <c r="K9" s="32"/>
      <c r="L9" s="32"/>
      <c r="M9" s="32"/>
    </row>
    <row r="10" spans="1:13" ht="279" customHeight="1">
      <c r="A10" s="50" t="s">
        <v>287</v>
      </c>
      <c r="B10" s="51" t="s">
        <v>64</v>
      </c>
      <c r="C10" s="60" t="s">
        <v>65</v>
      </c>
      <c r="D10" s="60" t="s">
        <v>66</v>
      </c>
      <c r="E10" s="60" t="s">
        <v>67</v>
      </c>
      <c r="F10" s="60" t="s">
        <v>68</v>
      </c>
      <c r="G10" s="60" t="s">
        <v>69</v>
      </c>
      <c r="H10" s="60" t="s">
        <v>70</v>
      </c>
      <c r="I10" s="9"/>
      <c r="J10" s="15">
        <f t="shared" si="0"/>
        <v>0</v>
      </c>
      <c r="K10" s="32"/>
      <c r="L10" s="32"/>
      <c r="M10" s="32"/>
    </row>
    <row r="11" spans="1:13" ht="161.25" customHeight="1">
      <c r="A11" s="50" t="s">
        <v>71</v>
      </c>
      <c r="B11" s="51" t="s">
        <v>72</v>
      </c>
      <c r="C11" s="61" t="s">
        <v>73</v>
      </c>
      <c r="D11" s="61" t="s">
        <v>74</v>
      </c>
      <c r="E11" s="61" t="s">
        <v>52</v>
      </c>
      <c r="F11" s="61" t="s">
        <v>75</v>
      </c>
      <c r="G11" s="61" t="s">
        <v>52</v>
      </c>
      <c r="H11" s="61" t="s">
        <v>76</v>
      </c>
      <c r="I11" s="9"/>
      <c r="J11" s="15">
        <f t="shared" si="0"/>
        <v>0</v>
      </c>
      <c r="K11" s="32"/>
      <c r="L11" s="32"/>
      <c r="M11" s="32"/>
    </row>
    <row r="12" spans="1:13" ht="180" customHeight="1">
      <c r="J12" s="79" t="s">
        <v>77</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36" fitToWidth="2" orientation="landscape" r:id="rId1"/>
  <colBreaks count="1" manualBreakCount="1">
    <brk id="8"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Normal="100" workbookViewId="0">
      <pane xSplit="2" ySplit="4" topLeftCell="C9" activePane="bottomRight" state="frozen"/>
      <selection pane="topRight" activeCell="C1" sqref="C1"/>
      <selection pane="bottomLeft" activeCell="A5" sqref="A5"/>
      <selection pane="bottomRight" activeCell="C5" sqref="C5"/>
    </sheetView>
  </sheetViews>
  <sheetFormatPr defaultColWidth="8.7109375" defaultRowHeight="15"/>
  <cols>
    <col min="1" max="1" width="27" customWidth="1"/>
    <col min="2" max="2" width="6.7109375" customWidth="1"/>
    <col min="3" max="3" width="30.85546875" customWidth="1"/>
    <col min="4" max="4" width="29.85546875" customWidth="1"/>
    <col min="5" max="5" width="30.140625" customWidth="1"/>
    <col min="6" max="6" width="30.28515625" customWidth="1"/>
    <col min="7" max="7" width="30.42578125" customWidth="1"/>
    <col min="8" max="8" width="31.28515625" customWidth="1"/>
    <col min="9" max="9" width="13.7109375" customWidth="1"/>
    <col min="10" max="10" width="16.42578125" customWidth="1"/>
    <col min="11" max="13" width="44.7109375" customWidth="1"/>
  </cols>
  <sheetData>
    <row r="1" spans="1:13" ht="21.75" thickBot="1">
      <c r="A1" s="49" t="s">
        <v>78</v>
      </c>
      <c r="B1" s="49"/>
      <c r="C1" s="49"/>
      <c r="D1" s="49"/>
      <c r="E1" s="49"/>
      <c r="F1" s="49"/>
      <c r="G1" s="49"/>
      <c r="H1" s="49"/>
      <c r="I1" s="12"/>
      <c r="J1" s="12" t="s">
        <v>79</v>
      </c>
    </row>
    <row r="2" spans="1:13" ht="19.5" thickBot="1">
      <c r="A2" s="76" t="s">
        <v>1</v>
      </c>
      <c r="B2" s="76"/>
      <c r="C2" s="82">
        <f>'Proposal Summary'!C21</f>
        <v>0</v>
      </c>
      <c r="D2" s="82"/>
      <c r="E2" s="82"/>
      <c r="F2" s="82"/>
      <c r="G2" s="48"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47" t="s">
        <v>4</v>
      </c>
      <c r="H3" s="1" t="str">
        <f>'Proposal Summary'!C24</f>
        <v>Multiphase Technology Development</v>
      </c>
      <c r="J3" s="24">
        <f>HLOOKUP(H3, TYPES, 2, FALSE)</f>
        <v>6</v>
      </c>
    </row>
    <row r="4" spans="1:13" ht="19.5" thickBot="1">
      <c r="A4" s="2"/>
      <c r="B4" s="14"/>
      <c r="C4" s="63" t="s">
        <v>80</v>
      </c>
      <c r="D4" s="64" t="s">
        <v>16</v>
      </c>
      <c r="E4" s="64" t="s">
        <v>17</v>
      </c>
      <c r="F4" s="64" t="s">
        <v>18</v>
      </c>
      <c r="G4" s="64" t="s">
        <v>19</v>
      </c>
      <c r="H4" s="64" t="s">
        <v>20</v>
      </c>
      <c r="I4" s="28" t="s">
        <v>81</v>
      </c>
      <c r="J4" s="28" t="s">
        <v>22</v>
      </c>
      <c r="K4" s="28" t="s">
        <v>23</v>
      </c>
      <c r="L4" s="28" t="s">
        <v>24</v>
      </c>
      <c r="M4" s="28" t="s">
        <v>25</v>
      </c>
    </row>
    <row r="5" spans="1:13" ht="187.5" customHeight="1">
      <c r="A5" s="7" t="s">
        <v>82</v>
      </c>
      <c r="B5" s="7" t="s">
        <v>83</v>
      </c>
      <c r="C5" s="69" t="s">
        <v>84</v>
      </c>
      <c r="D5" s="69" t="s">
        <v>85</v>
      </c>
      <c r="E5" s="69" t="s">
        <v>86</v>
      </c>
      <c r="F5" s="69" t="s">
        <v>87</v>
      </c>
      <c r="G5" s="69" t="s">
        <v>88</v>
      </c>
      <c r="H5" s="69" t="s">
        <v>89</v>
      </c>
      <c r="I5" s="9"/>
      <c r="J5" s="15">
        <f>IFERROR(I5*VLOOKUP(B5,WEIGHTS,$J$3),0)</f>
        <v>0</v>
      </c>
      <c r="K5" s="30"/>
      <c r="L5" s="30"/>
      <c r="M5" s="30"/>
    </row>
    <row r="6" spans="1:13" ht="189" customHeight="1">
      <c r="A6" s="6" t="s">
        <v>90</v>
      </c>
      <c r="B6" s="7" t="s">
        <v>91</v>
      </c>
      <c r="C6" s="70" t="s">
        <v>92</v>
      </c>
      <c r="D6" s="70" t="s">
        <v>93</v>
      </c>
      <c r="E6" s="70" t="s">
        <v>94</v>
      </c>
      <c r="F6" s="70" t="s">
        <v>95</v>
      </c>
      <c r="G6" s="70" t="s">
        <v>96</v>
      </c>
      <c r="H6" s="70" t="s">
        <v>97</v>
      </c>
      <c r="I6" s="9"/>
      <c r="J6" s="25">
        <f>IFERROR(I6*VLOOKUP(B6,WEIGHTS,$J$3),0)</f>
        <v>0</v>
      </c>
      <c r="K6" s="30"/>
      <c r="L6" s="30"/>
      <c r="M6" s="30"/>
    </row>
    <row r="7" spans="1:13" ht="216.75" customHeight="1">
      <c r="A7" s="6" t="s">
        <v>98</v>
      </c>
      <c r="B7" s="7" t="s">
        <v>99</v>
      </c>
      <c r="C7" s="69" t="s">
        <v>100</v>
      </c>
      <c r="D7" s="69" t="s">
        <v>101</v>
      </c>
      <c r="E7" s="69" t="s">
        <v>102</v>
      </c>
      <c r="F7" s="69" t="s">
        <v>103</v>
      </c>
      <c r="G7" s="69" t="s">
        <v>104</v>
      </c>
      <c r="H7" s="69" t="s">
        <v>105</v>
      </c>
      <c r="I7" s="9"/>
      <c r="J7" s="15">
        <f t="shared" ref="J7:J11" si="0">I7*VLOOKUP(B7,WEIGHTS,$J$3)</f>
        <v>0</v>
      </c>
      <c r="K7" s="30"/>
      <c r="L7" s="30"/>
      <c r="M7" s="30"/>
    </row>
    <row r="8" spans="1:13" ht="91.5" customHeight="1">
      <c r="A8" s="6" t="s">
        <v>106</v>
      </c>
      <c r="B8" s="7" t="s">
        <v>107</v>
      </c>
      <c r="C8" s="70" t="s">
        <v>108</v>
      </c>
      <c r="D8" s="70" t="s">
        <v>109</v>
      </c>
      <c r="E8" s="70" t="s">
        <v>110</v>
      </c>
      <c r="F8" s="70" t="s">
        <v>111</v>
      </c>
      <c r="G8" s="71" t="s">
        <v>112</v>
      </c>
      <c r="H8" s="70" t="s">
        <v>113</v>
      </c>
      <c r="I8" s="9"/>
      <c r="J8" s="25">
        <f t="shared" si="0"/>
        <v>0</v>
      </c>
      <c r="K8" s="30"/>
      <c r="L8" s="30"/>
      <c r="M8" s="30"/>
    </row>
    <row r="9" spans="1:13" ht="189.75" customHeight="1">
      <c r="A9" s="37" t="s">
        <v>291</v>
      </c>
      <c r="B9" s="7" t="s">
        <v>114</v>
      </c>
      <c r="C9" s="72" t="s">
        <v>115</v>
      </c>
      <c r="D9" s="72" t="s">
        <v>116</v>
      </c>
      <c r="E9" s="72" t="s">
        <v>297</v>
      </c>
      <c r="F9" s="72" t="s">
        <v>298</v>
      </c>
      <c r="G9" s="72" t="s">
        <v>299</v>
      </c>
      <c r="H9" s="72" t="s">
        <v>300</v>
      </c>
      <c r="I9" s="9"/>
      <c r="J9" s="15">
        <f t="shared" si="0"/>
        <v>0</v>
      </c>
      <c r="K9" s="30"/>
      <c r="L9" s="30"/>
      <c r="M9" s="30"/>
    </row>
    <row r="10" spans="1:13" ht="157.5" customHeight="1">
      <c r="A10" s="68" t="s">
        <v>292</v>
      </c>
      <c r="B10" s="7" t="s">
        <v>117</v>
      </c>
      <c r="C10" s="70" t="s">
        <v>118</v>
      </c>
      <c r="D10" s="71" t="s">
        <v>119</v>
      </c>
      <c r="E10" s="73" t="s">
        <v>275</v>
      </c>
      <c r="F10" s="71" t="s">
        <v>120</v>
      </c>
      <c r="G10" s="73" t="s">
        <v>276</v>
      </c>
      <c r="H10" s="71" t="s">
        <v>121</v>
      </c>
      <c r="I10" s="9"/>
      <c r="J10" s="25">
        <f t="shared" si="0"/>
        <v>0</v>
      </c>
      <c r="K10" s="30"/>
      <c r="L10" s="30"/>
      <c r="M10" s="30"/>
    </row>
    <row r="11" spans="1:13" ht="206.25" customHeight="1">
      <c r="A11" s="6" t="s">
        <v>122</v>
      </c>
      <c r="B11" s="7" t="s">
        <v>123</v>
      </c>
      <c r="C11" s="74" t="s">
        <v>124</v>
      </c>
      <c r="D11" s="55" t="s">
        <v>293</v>
      </c>
      <c r="E11" s="55" t="s">
        <v>294</v>
      </c>
      <c r="F11" s="55" t="s">
        <v>295</v>
      </c>
      <c r="G11" s="55" t="s">
        <v>296</v>
      </c>
      <c r="H11" s="74" t="s">
        <v>125</v>
      </c>
      <c r="I11" s="9"/>
      <c r="J11" s="15">
        <f t="shared" si="0"/>
        <v>0</v>
      </c>
      <c r="K11" s="30"/>
      <c r="L11" s="30"/>
      <c r="M11" s="30"/>
    </row>
    <row r="12" spans="1:13" ht="180" customHeight="1">
      <c r="J12" s="79" t="s">
        <v>126</v>
      </c>
      <c r="K12" s="80"/>
      <c r="L12" s="80"/>
      <c r="M12" s="81"/>
    </row>
    <row r="13" spans="1:13">
      <c r="J13" s="16"/>
    </row>
  </sheetData>
  <mergeCells count="6">
    <mergeCell ref="J12:M12"/>
    <mergeCell ref="C2:F2"/>
    <mergeCell ref="C3:F3"/>
    <mergeCell ref="A2:B2"/>
    <mergeCell ref="A3:B3"/>
    <mergeCell ref="H2:I2"/>
  </mergeCells>
  <pageMargins left="0.7" right="0.7" top="0.75" bottom="0.75" header="0.3" footer="0.3"/>
  <pageSetup scale="40" fitToWidth="2" orientation="landscape" r:id="rId1"/>
  <colBreaks count="1" manualBreakCount="1">
    <brk id="8"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Normal="100" workbookViewId="0">
      <pane xSplit="2" ySplit="4" topLeftCell="C5" activePane="bottomRight" state="frozen"/>
      <selection pane="topRight" activeCell="C1" sqref="C1"/>
      <selection pane="bottomLeft" activeCell="A5" sqref="A5"/>
      <selection pane="bottomRight" activeCell="A6" sqref="A6"/>
    </sheetView>
  </sheetViews>
  <sheetFormatPr defaultColWidth="8.7109375" defaultRowHeight="15"/>
  <cols>
    <col min="1" max="1" width="27" customWidth="1"/>
    <col min="2" max="2" width="6.7109375" customWidth="1"/>
    <col min="3" max="8" width="26.140625" customWidth="1"/>
    <col min="9" max="9" width="13.7109375" customWidth="1"/>
    <col min="10" max="10" width="16.42578125" customWidth="1"/>
    <col min="11" max="13" width="44.7109375" customWidth="1"/>
  </cols>
  <sheetData>
    <row r="1" spans="1:13" ht="21.75" thickBot="1">
      <c r="A1" s="86" t="s">
        <v>127</v>
      </c>
      <c r="B1" s="86"/>
      <c r="C1" s="86"/>
      <c r="D1" s="86"/>
      <c r="E1" s="86"/>
      <c r="F1" s="86"/>
      <c r="G1" s="86"/>
      <c r="H1" s="86"/>
      <c r="I1" s="10"/>
      <c r="J1" s="10" t="s">
        <v>79</v>
      </c>
    </row>
    <row r="2" spans="1:13" ht="19.5" thickBot="1">
      <c r="A2" s="76" t="s">
        <v>1</v>
      </c>
      <c r="B2" s="76"/>
      <c r="C2" s="82">
        <f>'Proposal Summary'!C21</f>
        <v>0</v>
      </c>
      <c r="D2" s="82"/>
      <c r="E2" s="82"/>
      <c r="F2" s="82"/>
      <c r="G2" s="48" t="s">
        <v>3</v>
      </c>
      <c r="H2" s="84">
        <f>'Proposal Summary'!C23</f>
        <v>0</v>
      </c>
      <c r="I2" s="85"/>
      <c r="J2" s="34">
        <f>IF(ISBLANK(I5),0,(SUM(J5:J11)*20)+12.5-((SUM(J5:J11)*20)/8))</f>
        <v>0</v>
      </c>
      <c r="K2" s="36" t="str">
        <f>IF(J2=0,"",IF(J2&lt;=50,"POOR",IF(J2&lt;=65,"FAIR",IF(J2&lt;=75,"GOOD",IF(J2&lt;=85,"VERY GOOD","EXCELLENT")))))</f>
        <v/>
      </c>
    </row>
    <row r="3" spans="1:13" ht="18.75">
      <c r="A3" s="77" t="s">
        <v>2</v>
      </c>
      <c r="B3" s="77"/>
      <c r="C3" s="83">
        <f>'Proposal Summary'!C22</f>
        <v>0</v>
      </c>
      <c r="D3" s="83"/>
      <c r="E3" s="83"/>
      <c r="F3" s="83"/>
      <c r="G3" s="47" t="s">
        <v>4</v>
      </c>
      <c r="H3" s="1" t="str">
        <f>'Proposal Summary'!C24</f>
        <v>Multiphase Technology Development</v>
      </c>
      <c r="J3" s="24">
        <f>HLOOKUP(H3, TYPES, 2, FALSE)</f>
        <v>6</v>
      </c>
    </row>
    <row r="4" spans="1:13" ht="19.5" thickBot="1">
      <c r="A4" s="2"/>
      <c r="B4" s="14"/>
      <c r="C4" s="66" t="s">
        <v>80</v>
      </c>
      <c r="D4" s="67" t="s">
        <v>16</v>
      </c>
      <c r="E4" s="67" t="s">
        <v>17</v>
      </c>
      <c r="F4" s="67" t="s">
        <v>18</v>
      </c>
      <c r="G4" s="67" t="s">
        <v>19</v>
      </c>
      <c r="H4" s="65" t="s">
        <v>20</v>
      </c>
      <c r="I4" s="28" t="s">
        <v>81</v>
      </c>
      <c r="J4" s="28" t="s">
        <v>22</v>
      </c>
      <c r="K4" s="28" t="s">
        <v>23</v>
      </c>
      <c r="L4" s="28" t="s">
        <v>24</v>
      </c>
      <c r="M4" s="28" t="s">
        <v>25</v>
      </c>
    </row>
    <row r="5" spans="1:13" ht="123.75" customHeight="1">
      <c r="A5" s="7" t="s">
        <v>288</v>
      </c>
      <c r="B5" s="7" t="s">
        <v>128</v>
      </c>
      <c r="C5" s="54" t="s">
        <v>129</v>
      </c>
      <c r="D5" s="54" t="s">
        <v>130</v>
      </c>
      <c r="E5" s="54" t="s">
        <v>131</v>
      </c>
      <c r="F5" s="54" t="s">
        <v>132</v>
      </c>
      <c r="G5" s="54" t="s">
        <v>133</v>
      </c>
      <c r="H5" s="54" t="s">
        <v>134</v>
      </c>
      <c r="I5" s="9"/>
      <c r="J5" s="15">
        <f t="shared" ref="J5:J11" si="0">IFERROR(I5*VLOOKUP(B5,WEIGHTS,$J$3),0)</f>
        <v>0</v>
      </c>
      <c r="K5" s="30"/>
      <c r="L5" s="30"/>
      <c r="M5" s="30"/>
    </row>
    <row r="6" spans="1:13" ht="150" customHeight="1">
      <c r="A6" s="6" t="s">
        <v>135</v>
      </c>
      <c r="B6" s="7" t="s">
        <v>136</v>
      </c>
      <c r="C6" s="75" t="s">
        <v>137</v>
      </c>
      <c r="D6" s="75" t="s">
        <v>301</v>
      </c>
      <c r="E6" s="75" t="s">
        <v>277</v>
      </c>
      <c r="F6" s="75" t="s">
        <v>302</v>
      </c>
      <c r="G6" s="75" t="s">
        <v>282</v>
      </c>
      <c r="H6" s="75" t="s">
        <v>303</v>
      </c>
      <c r="I6" s="9"/>
      <c r="J6" s="15">
        <f t="shared" si="0"/>
        <v>0</v>
      </c>
      <c r="K6" s="30"/>
      <c r="L6" s="30"/>
      <c r="M6" s="30"/>
    </row>
    <row r="7" spans="1:13" ht="173.25" customHeight="1">
      <c r="A7" s="6" t="s">
        <v>138</v>
      </c>
      <c r="B7" s="7" t="s">
        <v>139</v>
      </c>
      <c r="C7" s="54" t="s">
        <v>140</v>
      </c>
      <c r="D7" s="54" t="s">
        <v>141</v>
      </c>
      <c r="E7" s="54" t="s">
        <v>304</v>
      </c>
      <c r="F7" s="54" t="s">
        <v>142</v>
      </c>
      <c r="G7" s="54" t="s">
        <v>305</v>
      </c>
      <c r="H7" s="54" t="s">
        <v>143</v>
      </c>
      <c r="I7" s="9"/>
      <c r="J7" s="15">
        <f t="shared" si="0"/>
        <v>0</v>
      </c>
      <c r="K7" s="30"/>
      <c r="L7" s="30"/>
      <c r="M7" s="30"/>
    </row>
    <row r="8" spans="1:13" ht="139.5" customHeight="1">
      <c r="A8" s="6" t="s">
        <v>144</v>
      </c>
      <c r="B8" s="7" t="s">
        <v>145</v>
      </c>
      <c r="C8" s="75" t="s">
        <v>146</v>
      </c>
      <c r="D8" s="75" t="s">
        <v>306</v>
      </c>
      <c r="E8" s="75" t="s">
        <v>278</v>
      </c>
      <c r="F8" s="75" t="s">
        <v>307</v>
      </c>
      <c r="G8" s="75" t="s">
        <v>283</v>
      </c>
      <c r="H8" s="75" t="s">
        <v>308</v>
      </c>
      <c r="I8" s="9"/>
      <c r="J8" s="15">
        <f t="shared" si="0"/>
        <v>0</v>
      </c>
      <c r="K8" s="30"/>
      <c r="L8" s="30"/>
      <c r="M8" s="30"/>
    </row>
    <row r="9" spans="1:13" ht="119.25" customHeight="1">
      <c r="A9" s="6" t="s">
        <v>147</v>
      </c>
      <c r="B9" s="7" t="s">
        <v>148</v>
      </c>
      <c r="C9" s="54" t="s">
        <v>149</v>
      </c>
      <c r="D9" s="72" t="s">
        <v>150</v>
      </c>
      <c r="E9" s="72" t="s">
        <v>279</v>
      </c>
      <c r="F9" s="72" t="s">
        <v>309</v>
      </c>
      <c r="G9" s="72" t="s">
        <v>284</v>
      </c>
      <c r="H9" s="72" t="s">
        <v>310</v>
      </c>
      <c r="I9" s="9"/>
      <c r="J9" s="15">
        <f t="shared" si="0"/>
        <v>0</v>
      </c>
      <c r="K9" s="30"/>
      <c r="L9" s="30"/>
      <c r="M9" s="30"/>
    </row>
    <row r="10" spans="1:13" ht="183.75" customHeight="1">
      <c r="A10" s="6" t="s">
        <v>151</v>
      </c>
      <c r="B10" s="7" t="s">
        <v>152</v>
      </c>
      <c r="C10" s="75" t="s">
        <v>153</v>
      </c>
      <c r="D10" s="75" t="s">
        <v>311</v>
      </c>
      <c r="E10" s="75" t="s">
        <v>280</v>
      </c>
      <c r="F10" s="75" t="s">
        <v>312</v>
      </c>
      <c r="G10" s="75" t="s">
        <v>285</v>
      </c>
      <c r="H10" s="75" t="s">
        <v>313</v>
      </c>
      <c r="I10" s="9"/>
      <c r="J10" s="15">
        <f t="shared" si="0"/>
        <v>0</v>
      </c>
      <c r="K10" s="30"/>
      <c r="L10" s="30"/>
      <c r="M10" s="30"/>
    </row>
    <row r="11" spans="1:13" ht="177.75" customHeight="1">
      <c r="A11" s="6" t="s">
        <v>154</v>
      </c>
      <c r="B11" s="7" t="s">
        <v>155</v>
      </c>
      <c r="C11" s="54" t="s">
        <v>156</v>
      </c>
      <c r="D11" s="72" t="s">
        <v>157</v>
      </c>
      <c r="E11" s="72" t="s">
        <v>281</v>
      </c>
      <c r="F11" s="72" t="s">
        <v>158</v>
      </c>
      <c r="G11" s="72" t="s">
        <v>286</v>
      </c>
      <c r="H11" s="72" t="s">
        <v>159</v>
      </c>
      <c r="I11" s="9"/>
      <c r="J11" s="15">
        <f t="shared" si="0"/>
        <v>0</v>
      </c>
      <c r="K11" s="30"/>
      <c r="L11" s="30"/>
      <c r="M11" s="30"/>
    </row>
    <row r="12" spans="1:13" ht="180" customHeight="1">
      <c r="J12" s="79" t="s">
        <v>160</v>
      </c>
      <c r="K12" s="80"/>
      <c r="L12" s="80"/>
      <c r="M12" s="81"/>
    </row>
    <row r="13" spans="1:13">
      <c r="J13" s="16"/>
    </row>
  </sheetData>
  <mergeCells count="7">
    <mergeCell ref="J12:M12"/>
    <mergeCell ref="A1:H1"/>
    <mergeCell ref="C2:F2"/>
    <mergeCell ref="C3:F3"/>
    <mergeCell ref="A2:B2"/>
    <mergeCell ref="A3:B3"/>
    <mergeCell ref="H2:I2"/>
  </mergeCells>
  <pageMargins left="0.7" right="0.7" top="0.75" bottom="0.75" header="0.3" footer="0.3"/>
  <pageSetup scale="43" fitToWidth="2" orientation="landscape" r:id="rId1"/>
  <colBreaks count="1" manualBreakCount="1">
    <brk id="8"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Normal="100" workbookViewId="0">
      <pane xSplit="2" ySplit="4" topLeftCell="C5" activePane="bottomRight" state="frozen"/>
      <selection pane="topRight" activeCell="C1" sqref="C1"/>
      <selection pane="bottomLeft" activeCell="A5" sqref="A5"/>
      <selection pane="bottomRight" activeCell="A6" sqref="A6"/>
    </sheetView>
  </sheetViews>
  <sheetFormatPr defaultColWidth="8.7109375" defaultRowHeight="15"/>
  <cols>
    <col min="1" max="1" width="27" customWidth="1"/>
    <col min="2" max="2" width="6.7109375" customWidth="1"/>
    <col min="3" max="3" width="24.28515625" customWidth="1"/>
    <col min="4" max="5" width="24.42578125" customWidth="1"/>
    <col min="6" max="6" width="24.85546875" customWidth="1"/>
    <col min="7" max="7" width="23.5703125" customWidth="1"/>
    <col min="8" max="8" width="26.28515625" customWidth="1"/>
    <col min="9" max="9" width="15.7109375" customWidth="1"/>
    <col min="10" max="10" width="16.42578125" customWidth="1"/>
    <col min="11" max="13" width="44.7109375" customWidth="1"/>
  </cols>
  <sheetData>
    <row r="1" spans="1:13" ht="21.75" thickBot="1">
      <c r="A1" s="87" t="s">
        <v>161</v>
      </c>
      <c r="B1" s="87"/>
      <c r="C1" s="87"/>
      <c r="D1" s="87"/>
      <c r="E1" s="87"/>
      <c r="F1" s="87"/>
      <c r="G1" s="87"/>
      <c r="H1" s="87"/>
      <c r="I1" s="11"/>
      <c r="J1" s="11" t="s">
        <v>162</v>
      </c>
      <c r="K1" s="11"/>
    </row>
    <row r="2" spans="1:13" ht="19.5" thickBot="1">
      <c r="A2" s="76" t="s">
        <v>1</v>
      </c>
      <c r="B2" s="76"/>
      <c r="C2" s="82">
        <f>'Proposal Summary'!C21</f>
        <v>0</v>
      </c>
      <c r="D2" s="82"/>
      <c r="E2" s="82"/>
      <c r="F2" s="82"/>
      <c r="G2" s="48" t="s">
        <v>3</v>
      </c>
      <c r="H2" s="84">
        <f>'Proposal Summary'!C23</f>
        <v>0</v>
      </c>
      <c r="I2" s="85"/>
      <c r="J2" s="34">
        <f>IF(ISBLANK(I5),0,(SUM(J5:J11)*20)+12.5-((SUM(J5:J11)*20)/8))</f>
        <v>0</v>
      </c>
      <c r="K2" s="35" t="str">
        <f>IF(J2=0,"",IF(J2&lt;=50,"POOR",IF(J2&lt;=65,"FAIR",IF(J2&lt;=75,"GOOD",IF(J2&lt;=85,"VERY GOOD","EXCELLENT")))))</f>
        <v/>
      </c>
    </row>
    <row r="3" spans="1:13" ht="18.75">
      <c r="A3" s="77" t="s">
        <v>2</v>
      </c>
      <c r="B3" s="77"/>
      <c r="C3" s="88">
        <f>'Proposal Summary'!C22</f>
        <v>0</v>
      </c>
      <c r="D3" s="88"/>
      <c r="E3" s="88"/>
      <c r="F3" s="88"/>
      <c r="G3" s="48" t="s">
        <v>4</v>
      </c>
      <c r="H3" s="53" t="str">
        <f>'Proposal Summary'!C24</f>
        <v>Multiphase Technology Development</v>
      </c>
      <c r="J3" s="24">
        <f>HLOOKUP(H3, TYPES, 2, FALSE)</f>
        <v>6</v>
      </c>
    </row>
    <row r="4" spans="1:13" ht="19.5" thickBot="1">
      <c r="A4" s="2"/>
      <c r="B4" s="14"/>
      <c r="C4" s="63" t="s">
        <v>80</v>
      </c>
      <c r="D4" s="64" t="s">
        <v>16</v>
      </c>
      <c r="E4" s="64" t="s">
        <v>17</v>
      </c>
      <c r="F4" s="64" t="s">
        <v>18</v>
      </c>
      <c r="G4" s="64" t="s">
        <v>19</v>
      </c>
      <c r="H4" s="65" t="s">
        <v>20</v>
      </c>
      <c r="I4" s="56" t="s">
        <v>163</v>
      </c>
      <c r="J4" s="28" t="s">
        <v>22</v>
      </c>
      <c r="K4" s="28" t="s">
        <v>23</v>
      </c>
      <c r="L4" s="28" t="s">
        <v>24</v>
      </c>
      <c r="M4" s="28" t="s">
        <v>25</v>
      </c>
    </row>
    <row r="5" spans="1:13" ht="122.25" customHeight="1">
      <c r="A5" s="7" t="s">
        <v>164</v>
      </c>
      <c r="B5" s="6" t="s">
        <v>165</v>
      </c>
      <c r="C5" s="55" t="s">
        <v>166</v>
      </c>
      <c r="D5" s="55" t="s">
        <v>167</v>
      </c>
      <c r="E5" s="55" t="s">
        <v>168</v>
      </c>
      <c r="F5" s="55" t="s">
        <v>169</v>
      </c>
      <c r="G5" s="55" t="s">
        <v>170</v>
      </c>
      <c r="H5" s="54" t="s">
        <v>171</v>
      </c>
      <c r="I5" s="9"/>
      <c r="J5" s="15">
        <f t="shared" ref="J5:J10" si="0">IFERROR(I5*VLOOKUP(B5,WEIGHTS,$J$3),0)</f>
        <v>0</v>
      </c>
      <c r="K5" s="32"/>
      <c r="L5" s="32"/>
      <c r="M5" s="32"/>
    </row>
    <row r="6" spans="1:13" ht="124.5" customHeight="1">
      <c r="A6" s="6" t="s">
        <v>289</v>
      </c>
      <c r="B6" s="6" t="s">
        <v>172</v>
      </c>
      <c r="C6" s="57" t="s">
        <v>166</v>
      </c>
      <c r="D6" s="57" t="s">
        <v>173</v>
      </c>
      <c r="E6" s="57" t="s">
        <v>174</v>
      </c>
      <c r="F6" s="57" t="s">
        <v>175</v>
      </c>
      <c r="G6" s="57" t="s">
        <v>176</v>
      </c>
      <c r="H6" s="57" t="s">
        <v>177</v>
      </c>
      <c r="I6" s="9"/>
      <c r="J6" s="26">
        <f t="shared" si="0"/>
        <v>0</v>
      </c>
      <c r="K6" s="32"/>
      <c r="L6" s="32"/>
      <c r="M6" s="32"/>
    </row>
    <row r="7" spans="1:13" ht="128.44999999999999" customHeight="1">
      <c r="A7" s="6" t="s">
        <v>178</v>
      </c>
      <c r="B7" s="6" t="s">
        <v>179</v>
      </c>
      <c r="C7" s="54" t="s">
        <v>166</v>
      </c>
      <c r="D7" s="54" t="s">
        <v>180</v>
      </c>
      <c r="E7" s="54" t="s">
        <v>181</v>
      </c>
      <c r="F7" s="54" t="s">
        <v>182</v>
      </c>
      <c r="G7" s="54" t="s">
        <v>183</v>
      </c>
      <c r="H7" s="54" t="s">
        <v>184</v>
      </c>
      <c r="I7" s="9"/>
      <c r="J7" s="15">
        <f t="shared" si="0"/>
        <v>0</v>
      </c>
      <c r="K7" s="32"/>
      <c r="L7" s="32"/>
      <c r="M7" s="32"/>
    </row>
    <row r="8" spans="1:13" ht="301.5" customHeight="1">
      <c r="A8" s="6" t="s">
        <v>185</v>
      </c>
      <c r="B8" s="6" t="s">
        <v>186</v>
      </c>
      <c r="C8" s="58" t="s">
        <v>187</v>
      </c>
      <c r="D8" s="58" t="s">
        <v>188</v>
      </c>
      <c r="E8" s="58" t="s">
        <v>189</v>
      </c>
      <c r="F8" s="58" t="s">
        <v>190</v>
      </c>
      <c r="G8" s="58" t="s">
        <v>191</v>
      </c>
      <c r="H8" s="58" t="s">
        <v>192</v>
      </c>
      <c r="I8" s="9"/>
      <c r="J8" s="26">
        <f t="shared" si="0"/>
        <v>0</v>
      </c>
      <c r="K8" s="32"/>
      <c r="L8" s="32"/>
      <c r="M8" s="32"/>
    </row>
    <row r="9" spans="1:13" ht="211.5" customHeight="1">
      <c r="A9" s="6" t="s">
        <v>290</v>
      </c>
      <c r="B9" s="6" t="s">
        <v>193</v>
      </c>
      <c r="C9" s="54" t="s">
        <v>194</v>
      </c>
      <c r="D9" s="54" t="s">
        <v>195</v>
      </c>
      <c r="E9" s="54" t="s">
        <v>196</v>
      </c>
      <c r="F9" s="54" t="s">
        <v>197</v>
      </c>
      <c r="G9" s="54" t="s">
        <v>198</v>
      </c>
      <c r="H9" s="54" t="s">
        <v>199</v>
      </c>
      <c r="I9" s="9"/>
      <c r="J9" s="15">
        <f t="shared" si="0"/>
        <v>0</v>
      </c>
      <c r="K9" s="32"/>
      <c r="L9" s="32"/>
      <c r="M9" s="32"/>
    </row>
    <row r="10" spans="1:13" ht="335.45" customHeight="1">
      <c r="A10" s="6" t="s">
        <v>200</v>
      </c>
      <c r="B10" s="6" t="s">
        <v>201</v>
      </c>
      <c r="C10" s="58" t="s">
        <v>202</v>
      </c>
      <c r="D10" s="58" t="s">
        <v>203</v>
      </c>
      <c r="E10" s="58" t="s">
        <v>204</v>
      </c>
      <c r="F10" s="58" t="s">
        <v>205</v>
      </c>
      <c r="G10" s="58" t="s">
        <v>206</v>
      </c>
      <c r="H10" s="58" t="s">
        <v>207</v>
      </c>
      <c r="I10" s="9"/>
      <c r="J10" s="26">
        <f t="shared" si="0"/>
        <v>0</v>
      </c>
      <c r="K10" s="32"/>
      <c r="L10" s="32"/>
      <c r="M10" s="32"/>
    </row>
    <row r="11" spans="1:13" ht="180" customHeight="1">
      <c r="J11" s="79" t="s">
        <v>208</v>
      </c>
      <c r="K11" s="80"/>
      <c r="L11" s="80"/>
      <c r="M11" s="81"/>
    </row>
    <row r="12" spans="1:13">
      <c r="J12" s="16"/>
    </row>
  </sheetData>
  <mergeCells count="7">
    <mergeCell ref="J11:M11"/>
    <mergeCell ref="A1:H1"/>
    <mergeCell ref="C2:F2"/>
    <mergeCell ref="C3:F3"/>
    <mergeCell ref="A2:B2"/>
    <mergeCell ref="A3:B3"/>
    <mergeCell ref="H2:I2"/>
  </mergeCells>
  <pageMargins left="0.7" right="0.7" top="0.75" bottom="0.75" header="0.3" footer="0.3"/>
  <pageSetup scale="39" fitToWidth="2" orientation="landscape" r:id="rId1"/>
  <colBreaks count="1" manualBreakCount="1">
    <brk id="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
  <sheetViews>
    <sheetView zoomScale="80" zoomScaleNormal="80" workbookViewId="0">
      <pane xSplit="2" ySplit="4" topLeftCell="C5" activePane="bottomRight" state="frozen"/>
      <selection pane="topRight" activeCell="C1" sqref="C1"/>
      <selection pane="bottomLeft" activeCell="A5" sqref="A5"/>
      <selection pane="bottomRight" activeCell="A7" sqref="A7"/>
    </sheetView>
  </sheetViews>
  <sheetFormatPr defaultColWidth="8.7109375" defaultRowHeight="15"/>
  <cols>
    <col min="1" max="1" width="27" customWidth="1"/>
    <col min="2" max="2" width="6.7109375" customWidth="1"/>
    <col min="3" max="8" width="29.140625" customWidth="1"/>
    <col min="9" max="9" width="15.7109375" customWidth="1"/>
    <col min="10" max="10" width="16.42578125" customWidth="1"/>
    <col min="11" max="13" width="44.7109375" customWidth="1"/>
  </cols>
  <sheetData>
    <row r="1" spans="1:13" ht="21.75" thickBot="1">
      <c r="A1" s="89" t="s">
        <v>209</v>
      </c>
      <c r="B1" s="89"/>
      <c r="C1" s="90"/>
      <c r="D1" s="90"/>
      <c r="E1" s="90"/>
      <c r="F1" s="90"/>
      <c r="G1" s="90"/>
      <c r="H1" s="90"/>
      <c r="I1" s="13"/>
      <c r="J1" s="13" t="s">
        <v>210</v>
      </c>
      <c r="K1" s="13"/>
    </row>
    <row r="2" spans="1:13" ht="19.5" thickBot="1">
      <c r="A2" s="91" t="s">
        <v>1</v>
      </c>
      <c r="B2" s="91"/>
      <c r="C2" s="82">
        <f>'Proposal Summary'!C21</f>
        <v>0</v>
      </c>
      <c r="D2" s="82"/>
      <c r="E2" s="82"/>
      <c r="F2" s="82"/>
      <c r="G2" s="48" t="s">
        <v>3</v>
      </c>
      <c r="H2" s="84">
        <f>'Proposal Summary'!C23</f>
        <v>0</v>
      </c>
      <c r="I2" s="85"/>
      <c r="J2" s="34">
        <f>IF(ISBLANK(I5),0,(SUM(J5:J11)*20)+12.5-((SUM(J5:J11)*20)/8))</f>
        <v>0</v>
      </c>
      <c r="K2" s="36" t="str">
        <f>IF(J2=0,"",IF(J2&lt;=50,"POOR",IF(J2&lt;=65,"FAIR",IF(J2&lt;=75,"GOOD",IF(J2&lt;=85,"VERY GOOD","EXCELLENT")))))</f>
        <v/>
      </c>
    </row>
    <row r="3" spans="1:13" ht="18.75">
      <c r="A3" s="92" t="s">
        <v>2</v>
      </c>
      <c r="B3" s="92"/>
      <c r="C3" s="83">
        <f>'Proposal Summary'!C22</f>
        <v>0</v>
      </c>
      <c r="D3" s="83"/>
      <c r="E3" s="83"/>
      <c r="F3" s="83"/>
      <c r="G3" s="47" t="s">
        <v>4</v>
      </c>
      <c r="H3" s="1" t="str">
        <f>'Proposal Summary'!C24</f>
        <v>Multiphase Technology Development</v>
      </c>
      <c r="J3" s="24">
        <f>HLOOKUP(H3, TYPES, 2, FALSE)</f>
        <v>6</v>
      </c>
    </row>
    <row r="4" spans="1:13" ht="18.75">
      <c r="A4" s="17"/>
      <c r="B4" s="17"/>
      <c r="C4" s="3" t="s">
        <v>80</v>
      </c>
      <c r="D4" s="4" t="s">
        <v>16</v>
      </c>
      <c r="E4" s="4" t="s">
        <v>17</v>
      </c>
      <c r="F4" s="4" t="s">
        <v>18</v>
      </c>
      <c r="G4" s="4" t="s">
        <v>19</v>
      </c>
      <c r="H4" s="5" t="s">
        <v>20</v>
      </c>
      <c r="I4" s="28" t="s">
        <v>211</v>
      </c>
      <c r="J4" s="28" t="s">
        <v>22</v>
      </c>
      <c r="K4" s="28" t="s">
        <v>23</v>
      </c>
      <c r="L4" s="28" t="s">
        <v>24</v>
      </c>
      <c r="M4" s="28" t="s">
        <v>25</v>
      </c>
    </row>
    <row r="5" spans="1:13" ht="102">
      <c r="A5" s="38" t="s">
        <v>212</v>
      </c>
      <c r="B5" s="39" t="s">
        <v>213</v>
      </c>
      <c r="C5" s="40" t="s">
        <v>214</v>
      </c>
      <c r="D5" s="41" t="s">
        <v>215</v>
      </c>
      <c r="E5" s="41" t="s">
        <v>216</v>
      </c>
      <c r="F5" s="41" t="s">
        <v>217</v>
      </c>
      <c r="G5" s="41" t="s">
        <v>218</v>
      </c>
      <c r="H5" s="41" t="s">
        <v>219</v>
      </c>
      <c r="I5" s="9"/>
      <c r="J5" s="15">
        <f t="shared" ref="J5:J11" si="0">IFERROR(I5*VLOOKUP(B5,WEIGHTS,$J$3),0)</f>
        <v>0</v>
      </c>
      <c r="K5" s="32"/>
      <c r="L5" s="32"/>
      <c r="M5" s="32"/>
    </row>
    <row r="6" spans="1:13" ht="60">
      <c r="A6" s="42" t="s">
        <v>220</v>
      </c>
      <c r="B6" s="42" t="s">
        <v>221</v>
      </c>
      <c r="C6" s="43" t="s">
        <v>222</v>
      </c>
      <c r="D6" s="44" t="s">
        <v>223</v>
      </c>
      <c r="E6" s="44" t="s">
        <v>52</v>
      </c>
      <c r="F6" s="44" t="s">
        <v>224</v>
      </c>
      <c r="G6" s="44" t="s">
        <v>52</v>
      </c>
      <c r="H6" s="45" t="s">
        <v>225</v>
      </c>
      <c r="I6" s="9"/>
      <c r="J6" s="27">
        <f t="shared" si="0"/>
        <v>0</v>
      </c>
      <c r="K6" s="32"/>
      <c r="L6" s="32"/>
      <c r="M6" s="32"/>
    </row>
    <row r="7" spans="1:13" ht="197.1" customHeight="1">
      <c r="A7" s="42" t="s">
        <v>226</v>
      </c>
      <c r="B7" s="42" t="s">
        <v>227</v>
      </c>
      <c r="C7" s="40" t="s">
        <v>228</v>
      </c>
      <c r="D7" s="41" t="s">
        <v>229</v>
      </c>
      <c r="E7" s="41" t="s">
        <v>230</v>
      </c>
      <c r="F7" s="41" t="s">
        <v>231</v>
      </c>
      <c r="G7" s="41" t="s">
        <v>232</v>
      </c>
      <c r="H7" s="46" t="s">
        <v>233</v>
      </c>
      <c r="I7" s="9"/>
      <c r="J7" s="15">
        <f t="shared" si="0"/>
        <v>0</v>
      </c>
      <c r="K7" s="32"/>
      <c r="L7" s="32"/>
      <c r="M7" s="32"/>
    </row>
    <row r="8" spans="1:13" ht="117.75" customHeight="1">
      <c r="A8" s="42" t="s">
        <v>234</v>
      </c>
      <c r="B8" s="42" t="s">
        <v>235</v>
      </c>
      <c r="C8" s="43" t="s">
        <v>236</v>
      </c>
      <c r="D8" s="44" t="s">
        <v>237</v>
      </c>
      <c r="E8" s="44" t="s">
        <v>52</v>
      </c>
      <c r="F8" s="44" t="s">
        <v>238</v>
      </c>
      <c r="G8" s="44" t="s">
        <v>52</v>
      </c>
      <c r="H8" s="45" t="s">
        <v>239</v>
      </c>
      <c r="I8" s="9"/>
      <c r="J8" s="27">
        <f t="shared" si="0"/>
        <v>0</v>
      </c>
      <c r="K8" s="32"/>
      <c r="L8" s="32"/>
      <c r="M8" s="32"/>
    </row>
    <row r="9" spans="1:13" ht="114.75">
      <c r="A9" s="42" t="s">
        <v>240</v>
      </c>
      <c r="B9" s="42" t="s">
        <v>241</v>
      </c>
      <c r="C9" s="40"/>
      <c r="D9" s="41" t="s">
        <v>242</v>
      </c>
      <c r="E9" s="41" t="s">
        <v>243</v>
      </c>
      <c r="F9" s="41" t="s">
        <v>244</v>
      </c>
      <c r="G9" s="41" t="s">
        <v>245</v>
      </c>
      <c r="H9" s="46" t="s">
        <v>246</v>
      </c>
      <c r="I9" s="9"/>
      <c r="J9" s="15">
        <f t="shared" si="0"/>
        <v>0</v>
      </c>
      <c r="K9" s="32"/>
      <c r="L9" s="32"/>
      <c r="M9" s="32"/>
    </row>
    <row r="10" spans="1:13" ht="94.5" customHeight="1">
      <c r="A10" s="42" t="s">
        <v>247</v>
      </c>
      <c r="B10" s="42" t="s">
        <v>248</v>
      </c>
      <c r="C10" s="43" t="s">
        <v>249</v>
      </c>
      <c r="D10" s="44" t="s">
        <v>250</v>
      </c>
      <c r="E10" s="44" t="s">
        <v>52</v>
      </c>
      <c r="F10" s="44" t="s">
        <v>251</v>
      </c>
      <c r="G10" s="44" t="s">
        <v>52</v>
      </c>
      <c r="H10" s="45" t="s">
        <v>252</v>
      </c>
      <c r="I10" s="9"/>
      <c r="J10" s="27">
        <f t="shared" si="0"/>
        <v>0</v>
      </c>
      <c r="K10" s="32"/>
      <c r="L10" s="32"/>
      <c r="M10" s="32"/>
    </row>
    <row r="11" spans="1:13" ht="78" customHeight="1">
      <c r="A11" s="42" t="s">
        <v>253</v>
      </c>
      <c r="B11" s="42" t="s">
        <v>254</v>
      </c>
      <c r="C11" s="40"/>
      <c r="D11" s="41" t="s">
        <v>255</v>
      </c>
      <c r="E11" s="41" t="s">
        <v>52</v>
      </c>
      <c r="F11" s="41" t="s">
        <v>256</v>
      </c>
      <c r="G11" s="41" t="s">
        <v>52</v>
      </c>
      <c r="H11" s="46" t="s">
        <v>257</v>
      </c>
      <c r="I11" s="9"/>
      <c r="J11" s="15">
        <f t="shared" si="0"/>
        <v>0</v>
      </c>
      <c r="K11" s="32"/>
      <c r="L11" s="32"/>
      <c r="M11" s="32"/>
    </row>
    <row r="12" spans="1:13" ht="180" customHeight="1">
      <c r="J12" s="79" t="s">
        <v>258</v>
      </c>
      <c r="K12" s="80"/>
      <c r="L12" s="80"/>
      <c r="M12" s="81"/>
    </row>
  </sheetData>
  <mergeCells count="7">
    <mergeCell ref="J12:M12"/>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3"/>
  <sheetViews>
    <sheetView zoomScale="170" zoomScaleNormal="170" workbookViewId="0">
      <pane xSplit="1" ySplit="2" topLeftCell="B3" activePane="bottomRight" state="frozen"/>
      <selection pane="topRight" activeCell="B1" sqref="B1"/>
      <selection pane="bottomLeft" activeCell="A3" sqref="A3"/>
      <selection pane="bottomRight" activeCell="H26" sqref="H26"/>
    </sheetView>
  </sheetViews>
  <sheetFormatPr defaultColWidth="8.7109375" defaultRowHeight="15"/>
  <cols>
    <col min="3" max="3" width="8.7109375" customWidth="1"/>
  </cols>
  <sheetData>
    <row r="1" spans="1:15">
      <c r="B1" t="s">
        <v>259</v>
      </c>
      <c r="C1" t="s">
        <v>260</v>
      </c>
      <c r="D1" t="s">
        <v>261</v>
      </c>
      <c r="E1" t="s">
        <v>262</v>
      </c>
      <c r="F1" t="s">
        <v>5</v>
      </c>
    </row>
    <row r="2" spans="1:15">
      <c r="B2">
        <v>2</v>
      </c>
      <c r="C2">
        <v>3</v>
      </c>
      <c r="D2">
        <v>4</v>
      </c>
      <c r="E2">
        <v>5</v>
      </c>
      <c r="F2">
        <v>6</v>
      </c>
    </row>
    <row r="3" spans="1:15">
      <c r="A3" t="s">
        <v>27</v>
      </c>
      <c r="B3">
        <v>0.2</v>
      </c>
      <c r="C3">
        <v>0.2</v>
      </c>
      <c r="D3">
        <v>0.2</v>
      </c>
      <c r="E3">
        <v>0</v>
      </c>
      <c r="F3">
        <v>0.2</v>
      </c>
    </row>
    <row r="4" spans="1:15">
      <c r="A4" t="s">
        <v>35</v>
      </c>
      <c r="B4">
        <v>0.2</v>
      </c>
      <c r="C4">
        <v>0.1</v>
      </c>
      <c r="D4">
        <v>0.15</v>
      </c>
      <c r="E4">
        <v>0</v>
      </c>
      <c r="F4">
        <v>0.1</v>
      </c>
    </row>
    <row r="5" spans="1:15">
      <c r="A5" t="s">
        <v>43</v>
      </c>
      <c r="B5">
        <v>0.25</v>
      </c>
      <c r="C5">
        <v>0.15</v>
      </c>
      <c r="D5">
        <v>0.1</v>
      </c>
      <c r="E5">
        <v>0</v>
      </c>
      <c r="F5">
        <v>0.15</v>
      </c>
    </row>
    <row r="6" spans="1:15">
      <c r="A6" t="s">
        <v>51</v>
      </c>
      <c r="B6">
        <v>0</v>
      </c>
      <c r="C6">
        <v>0.1</v>
      </c>
      <c r="D6">
        <v>0.1</v>
      </c>
      <c r="E6">
        <v>0</v>
      </c>
      <c r="F6">
        <v>0.1</v>
      </c>
    </row>
    <row r="7" spans="1:15">
      <c r="A7" t="s">
        <v>58</v>
      </c>
      <c r="B7">
        <v>0.1</v>
      </c>
      <c r="C7">
        <v>0.25</v>
      </c>
      <c r="D7">
        <v>0.25</v>
      </c>
      <c r="E7">
        <v>0</v>
      </c>
      <c r="F7">
        <v>0.25</v>
      </c>
    </row>
    <row r="8" spans="1:15">
      <c r="A8" t="s">
        <v>64</v>
      </c>
      <c r="B8">
        <v>0.15</v>
      </c>
      <c r="C8">
        <v>0.1</v>
      </c>
      <c r="D8">
        <v>0.1</v>
      </c>
      <c r="E8">
        <v>0</v>
      </c>
      <c r="F8">
        <v>0.1</v>
      </c>
      <c r="O8" s="16"/>
    </row>
    <row r="9" spans="1:15">
      <c r="A9" t="s">
        <v>72</v>
      </c>
      <c r="B9">
        <v>0.1</v>
      </c>
      <c r="C9">
        <v>0.1</v>
      </c>
      <c r="D9">
        <v>0.1</v>
      </c>
      <c r="E9">
        <v>0</v>
      </c>
      <c r="F9">
        <v>0.1</v>
      </c>
    </row>
    <row r="10" spans="1:15">
      <c r="A10" t="s">
        <v>263</v>
      </c>
      <c r="B10">
        <f>SUM(B3:B9)</f>
        <v>1</v>
      </c>
      <c r="C10">
        <f>SUM(C3:C9)</f>
        <v>1</v>
      </c>
      <c r="D10">
        <f>SUM(D3:D9)</f>
        <v>0.99999999999999989</v>
      </c>
      <c r="E10">
        <f>SUM(E3:E9)</f>
        <v>0</v>
      </c>
      <c r="F10">
        <f>SUM(F3:F9)</f>
        <v>1</v>
      </c>
    </row>
    <row r="12" spans="1:15">
      <c r="A12" t="s">
        <v>83</v>
      </c>
      <c r="B12">
        <v>0.2</v>
      </c>
      <c r="C12">
        <v>0.2</v>
      </c>
      <c r="D12">
        <v>0.2</v>
      </c>
      <c r="E12">
        <v>0.25</v>
      </c>
      <c r="F12">
        <v>0.2</v>
      </c>
    </row>
    <row r="13" spans="1:15">
      <c r="A13" t="s">
        <v>91</v>
      </c>
      <c r="B13">
        <v>0.2</v>
      </c>
      <c r="C13">
        <v>0.15</v>
      </c>
      <c r="D13">
        <v>0.2</v>
      </c>
      <c r="E13">
        <v>0.2</v>
      </c>
      <c r="F13">
        <v>0.15</v>
      </c>
    </row>
    <row r="14" spans="1:15">
      <c r="A14" t="s">
        <v>99</v>
      </c>
      <c r="B14">
        <v>0.05</v>
      </c>
      <c r="C14">
        <v>0.15</v>
      </c>
      <c r="D14">
        <v>0.15</v>
      </c>
      <c r="E14">
        <v>0.15</v>
      </c>
      <c r="F14">
        <v>0.15</v>
      </c>
    </row>
    <row r="15" spans="1:15">
      <c r="A15" t="s">
        <v>107</v>
      </c>
      <c r="B15">
        <v>0.1</v>
      </c>
      <c r="C15">
        <v>0.15</v>
      </c>
      <c r="D15">
        <v>0.15</v>
      </c>
      <c r="E15">
        <v>0.15</v>
      </c>
      <c r="F15">
        <v>0.15</v>
      </c>
    </row>
    <row r="16" spans="1:15">
      <c r="A16" t="s">
        <v>114</v>
      </c>
      <c r="B16">
        <v>0.15</v>
      </c>
      <c r="C16">
        <v>0.1</v>
      </c>
      <c r="D16">
        <v>0.1</v>
      </c>
      <c r="E16">
        <v>0.25</v>
      </c>
      <c r="F16">
        <v>0.1</v>
      </c>
    </row>
    <row r="17" spans="1:6">
      <c r="A17" t="s">
        <v>117</v>
      </c>
      <c r="B17">
        <v>0.2</v>
      </c>
      <c r="C17">
        <v>0.15</v>
      </c>
      <c r="D17">
        <v>0.05</v>
      </c>
      <c r="E17">
        <v>0</v>
      </c>
      <c r="F17">
        <v>0.15</v>
      </c>
    </row>
    <row r="18" spans="1:6">
      <c r="A18" t="s">
        <v>123</v>
      </c>
      <c r="B18">
        <v>0.1</v>
      </c>
      <c r="C18">
        <v>0.1</v>
      </c>
      <c r="D18">
        <v>0.15</v>
      </c>
      <c r="E18">
        <v>0</v>
      </c>
      <c r="F18">
        <v>0.1</v>
      </c>
    </row>
    <row r="19" spans="1:6">
      <c r="A19" t="s">
        <v>264</v>
      </c>
      <c r="B19">
        <f>SUM(B12:B18)</f>
        <v>1.0000000000000002</v>
      </c>
      <c r="C19">
        <f>SUM(C12:C18)</f>
        <v>1</v>
      </c>
      <c r="D19">
        <f>SUM(D12:D18)</f>
        <v>1</v>
      </c>
      <c r="E19">
        <f>SUM(E12:E18)</f>
        <v>1</v>
      </c>
      <c r="F19">
        <f>SUM(F12:F18)</f>
        <v>1</v>
      </c>
    </row>
    <row r="21" spans="1:6">
      <c r="A21" t="s">
        <v>128</v>
      </c>
      <c r="B21">
        <v>0.1</v>
      </c>
      <c r="C21">
        <v>0.1</v>
      </c>
      <c r="D21">
        <v>0.1</v>
      </c>
      <c r="E21">
        <v>0.1</v>
      </c>
      <c r="F21">
        <v>0.1</v>
      </c>
    </row>
    <row r="22" spans="1:6">
      <c r="A22" t="s">
        <v>136</v>
      </c>
      <c r="B22">
        <v>0.25</v>
      </c>
      <c r="C22">
        <v>0.25</v>
      </c>
      <c r="D22">
        <v>0.25</v>
      </c>
      <c r="E22">
        <v>0.2</v>
      </c>
      <c r="F22">
        <v>0.25</v>
      </c>
    </row>
    <row r="23" spans="1:6">
      <c r="A23" t="s">
        <v>139</v>
      </c>
      <c r="B23">
        <v>0.1</v>
      </c>
      <c r="C23">
        <v>0.15</v>
      </c>
      <c r="D23">
        <v>0.15</v>
      </c>
      <c r="E23">
        <v>0.1</v>
      </c>
      <c r="F23">
        <v>0.15</v>
      </c>
    </row>
    <row r="24" spans="1:6">
      <c r="A24" t="s">
        <v>145</v>
      </c>
      <c r="B24">
        <v>0.2</v>
      </c>
      <c r="C24">
        <v>0.2</v>
      </c>
      <c r="D24">
        <v>0.2</v>
      </c>
      <c r="E24">
        <v>0.2</v>
      </c>
      <c r="F24">
        <v>0.2</v>
      </c>
    </row>
    <row r="25" spans="1:6">
      <c r="A25" t="s">
        <v>148</v>
      </c>
      <c r="B25">
        <v>0.1</v>
      </c>
      <c r="C25">
        <v>0.1</v>
      </c>
      <c r="D25">
        <v>0.1</v>
      </c>
      <c r="E25">
        <v>0.1</v>
      </c>
      <c r="F25">
        <v>0.1</v>
      </c>
    </row>
    <row r="26" spans="1:6">
      <c r="A26" t="s">
        <v>152</v>
      </c>
      <c r="B26">
        <v>0.1</v>
      </c>
      <c r="C26">
        <v>0.1</v>
      </c>
      <c r="D26">
        <v>0.1</v>
      </c>
      <c r="E26">
        <v>0.25</v>
      </c>
      <c r="F26">
        <v>0.1</v>
      </c>
    </row>
    <row r="27" spans="1:6">
      <c r="A27" t="s">
        <v>155</v>
      </c>
      <c r="B27">
        <v>0.15</v>
      </c>
      <c r="C27">
        <v>0.1</v>
      </c>
      <c r="D27">
        <v>0.1</v>
      </c>
      <c r="E27">
        <v>0.05</v>
      </c>
      <c r="F27">
        <v>0.1</v>
      </c>
    </row>
    <row r="28" spans="1:6">
      <c r="A28" t="s">
        <v>265</v>
      </c>
      <c r="B28">
        <f>SUM(B21:B27)</f>
        <v>0.99999999999999989</v>
      </c>
      <c r="C28">
        <f t="shared" ref="C28:D28" si="0">SUM(C21:C27)</f>
        <v>0.99999999999999989</v>
      </c>
      <c r="D28">
        <f t="shared" si="0"/>
        <v>0.99999999999999989</v>
      </c>
      <c r="E28">
        <f t="shared" ref="E28:F28" si="1">SUM(E21:E27)</f>
        <v>1</v>
      </c>
      <c r="F28">
        <f t="shared" si="1"/>
        <v>0.99999999999999989</v>
      </c>
    </row>
    <row r="30" spans="1:6">
      <c r="A30" t="s">
        <v>165</v>
      </c>
      <c r="B30">
        <v>0</v>
      </c>
      <c r="C30">
        <v>0.1</v>
      </c>
      <c r="D30">
        <v>0.2</v>
      </c>
      <c r="E30">
        <v>0</v>
      </c>
      <c r="F30">
        <v>0.1</v>
      </c>
    </row>
    <row r="31" spans="1:6">
      <c r="A31" t="s">
        <v>172</v>
      </c>
      <c r="B31">
        <v>0</v>
      </c>
      <c r="C31">
        <v>0.1</v>
      </c>
      <c r="D31">
        <v>0.2</v>
      </c>
      <c r="E31">
        <v>0</v>
      </c>
      <c r="F31" s="52">
        <v>0.05</v>
      </c>
    </row>
    <row r="32" spans="1:6">
      <c r="A32" t="s">
        <v>179</v>
      </c>
      <c r="B32">
        <v>0</v>
      </c>
      <c r="C32">
        <v>0.2</v>
      </c>
      <c r="D32">
        <v>0.1</v>
      </c>
      <c r="E32">
        <v>0</v>
      </c>
      <c r="F32" s="52">
        <v>0.25</v>
      </c>
    </row>
    <row r="33" spans="1:6">
      <c r="A33" t="s">
        <v>186</v>
      </c>
      <c r="B33">
        <v>0</v>
      </c>
      <c r="C33">
        <v>0.2</v>
      </c>
      <c r="D33">
        <v>0.1</v>
      </c>
      <c r="E33">
        <v>0</v>
      </c>
      <c r="F33">
        <v>0.2</v>
      </c>
    </row>
    <row r="34" spans="1:6">
      <c r="A34" t="s">
        <v>193</v>
      </c>
      <c r="B34">
        <v>0</v>
      </c>
      <c r="C34">
        <v>0.2</v>
      </c>
      <c r="D34">
        <v>0.2</v>
      </c>
      <c r="E34">
        <v>0</v>
      </c>
      <c r="F34">
        <v>0.2</v>
      </c>
    </row>
    <row r="35" spans="1:6">
      <c r="A35" t="s">
        <v>201</v>
      </c>
      <c r="B35">
        <v>0</v>
      </c>
      <c r="C35">
        <v>0.2</v>
      </c>
      <c r="D35">
        <v>0.2</v>
      </c>
      <c r="E35">
        <v>0</v>
      </c>
      <c r="F35">
        <v>0.2</v>
      </c>
    </row>
    <row r="36" spans="1:6">
      <c r="A36" t="s">
        <v>266</v>
      </c>
      <c r="B36">
        <f>SUM(B30:B35)</f>
        <v>0</v>
      </c>
      <c r="C36">
        <f t="shared" ref="C36:D36" si="2">SUM(C30:C35)</f>
        <v>1</v>
      </c>
      <c r="D36">
        <f t="shared" si="2"/>
        <v>1</v>
      </c>
      <c r="E36">
        <f t="shared" ref="E36:F36" si="3">SUM(E30:E35)</f>
        <v>0</v>
      </c>
      <c r="F36">
        <f t="shared" si="3"/>
        <v>1</v>
      </c>
    </row>
    <row r="38" spans="1:6">
      <c r="A38" t="s">
        <v>213</v>
      </c>
      <c r="B38">
        <v>0</v>
      </c>
      <c r="C38">
        <v>0</v>
      </c>
      <c r="D38">
        <v>0</v>
      </c>
      <c r="E38">
        <v>0.2</v>
      </c>
      <c r="F38">
        <v>0</v>
      </c>
    </row>
    <row r="39" spans="1:6">
      <c r="A39" t="s">
        <v>221</v>
      </c>
      <c r="B39">
        <v>0</v>
      </c>
      <c r="C39">
        <v>0</v>
      </c>
      <c r="D39">
        <v>0</v>
      </c>
      <c r="E39">
        <v>0.1</v>
      </c>
      <c r="F39">
        <v>0</v>
      </c>
    </row>
    <row r="40" spans="1:6">
      <c r="A40" t="s">
        <v>227</v>
      </c>
      <c r="B40">
        <v>0</v>
      </c>
      <c r="C40">
        <v>0</v>
      </c>
      <c r="D40">
        <v>0</v>
      </c>
      <c r="E40">
        <v>0.2</v>
      </c>
      <c r="F40">
        <v>0</v>
      </c>
    </row>
    <row r="41" spans="1:6">
      <c r="A41" t="s">
        <v>235</v>
      </c>
      <c r="B41">
        <v>0</v>
      </c>
      <c r="C41">
        <v>0</v>
      </c>
      <c r="D41">
        <v>0</v>
      </c>
      <c r="E41">
        <v>0.1</v>
      </c>
      <c r="F41">
        <v>0</v>
      </c>
    </row>
    <row r="42" spans="1:6">
      <c r="A42" t="s">
        <v>241</v>
      </c>
      <c r="B42">
        <v>0</v>
      </c>
      <c r="C42">
        <v>0</v>
      </c>
      <c r="D42">
        <v>0</v>
      </c>
      <c r="E42">
        <v>0.1</v>
      </c>
      <c r="F42">
        <v>0</v>
      </c>
    </row>
    <row r="43" spans="1:6">
      <c r="A43" t="s">
        <v>248</v>
      </c>
      <c r="B43">
        <v>0</v>
      </c>
      <c r="C43">
        <v>0</v>
      </c>
      <c r="D43">
        <v>0</v>
      </c>
      <c r="E43">
        <v>0.2</v>
      </c>
      <c r="F43">
        <v>0</v>
      </c>
    </row>
    <row r="44" spans="1:6">
      <c r="A44" t="s">
        <v>254</v>
      </c>
      <c r="B44">
        <v>0</v>
      </c>
      <c r="C44">
        <v>0</v>
      </c>
      <c r="D44">
        <v>0</v>
      </c>
      <c r="E44">
        <v>0.1</v>
      </c>
      <c r="F44">
        <v>0</v>
      </c>
    </row>
    <row r="45" spans="1:6">
      <c r="A45" t="s">
        <v>267</v>
      </c>
      <c r="B45">
        <f>SUM(B38:B44)</f>
        <v>0</v>
      </c>
      <c r="C45">
        <f>SUM(C38:C44)</f>
        <v>0</v>
      </c>
      <c r="D45">
        <f>SUM(D38:D44)</f>
        <v>0</v>
      </c>
      <c r="E45">
        <f>SUM(E38:E44)</f>
        <v>0.99999999999999989</v>
      </c>
      <c r="F45">
        <f>SUM(F38:F44)</f>
        <v>0</v>
      </c>
    </row>
    <row r="47" spans="1:6">
      <c r="A47" t="s">
        <v>268</v>
      </c>
      <c r="B47">
        <v>0</v>
      </c>
      <c r="C47">
        <v>0</v>
      </c>
      <c r="D47">
        <v>0</v>
      </c>
      <c r="E47">
        <v>0</v>
      </c>
      <c r="F47">
        <v>0</v>
      </c>
    </row>
    <row r="48" spans="1:6">
      <c r="A48" t="s">
        <v>269</v>
      </c>
      <c r="B48">
        <v>0</v>
      </c>
      <c r="C48">
        <v>0</v>
      </c>
      <c r="D48">
        <v>0</v>
      </c>
      <c r="E48">
        <v>0</v>
      </c>
      <c r="F48">
        <v>0</v>
      </c>
    </row>
    <row r="49" spans="1:6">
      <c r="A49" t="s">
        <v>270</v>
      </c>
      <c r="B49">
        <v>0</v>
      </c>
      <c r="C49">
        <v>0</v>
      </c>
      <c r="D49">
        <v>0</v>
      </c>
      <c r="E49">
        <v>0</v>
      </c>
      <c r="F49">
        <v>0</v>
      </c>
    </row>
    <row r="50" spans="1:6">
      <c r="A50" t="s">
        <v>271</v>
      </c>
      <c r="B50">
        <v>0</v>
      </c>
      <c r="C50">
        <v>0</v>
      </c>
      <c r="D50">
        <v>0</v>
      </c>
      <c r="E50">
        <v>0</v>
      </c>
      <c r="F50">
        <v>0</v>
      </c>
    </row>
    <row r="51" spans="1:6">
      <c r="A51" t="s">
        <v>272</v>
      </c>
      <c r="B51">
        <v>0</v>
      </c>
      <c r="C51">
        <v>0</v>
      </c>
      <c r="D51">
        <v>0</v>
      </c>
      <c r="E51">
        <v>0</v>
      </c>
      <c r="F51">
        <v>0</v>
      </c>
    </row>
    <row r="52" spans="1:6">
      <c r="A52" t="s">
        <v>273</v>
      </c>
      <c r="B52">
        <v>0</v>
      </c>
      <c r="C52">
        <v>0</v>
      </c>
      <c r="D52">
        <v>0</v>
      </c>
      <c r="E52">
        <v>0</v>
      </c>
      <c r="F52">
        <v>0</v>
      </c>
    </row>
    <row r="53" spans="1:6">
      <c r="A53" t="s">
        <v>274</v>
      </c>
      <c r="B53">
        <f>SUM(B47:B52)</f>
        <v>0</v>
      </c>
      <c r="C53">
        <f>SUM(C47:C52)</f>
        <v>0</v>
      </c>
      <c r="D53">
        <f>SUM(D47:D52)</f>
        <v>0</v>
      </c>
      <c r="E53">
        <f>SUM(E47:E52)</f>
        <v>0</v>
      </c>
      <c r="F53">
        <f>SUM(F47:F52)</f>
        <v>0</v>
      </c>
    </row>
  </sheetData>
  <phoneticPr fontId="13" type="noConversion"/>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Engagement</vt:lpstr>
      <vt:lpstr>Weights</vt:lpstr>
      <vt:lpstr>'Business&amp;Economic'!Print_Titles</vt:lpstr>
      <vt:lpstr>'Implementation Feasibility'!Print_Titles</vt:lpstr>
      <vt:lpstr>'Operations&amp;ISS Utilization'!Print_Titles</vt:lpstr>
      <vt:lpstr>'Science&amp;Technology'!Print_Titles</vt:lpstr>
      <vt:lpstr>'STEM Engagement'!Print_Titles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Shaun McDonald</cp:lastModifiedBy>
  <cp:revision/>
  <dcterms:created xsi:type="dcterms:W3CDTF">2020-08-13T20:47:00Z</dcterms:created>
  <dcterms:modified xsi:type="dcterms:W3CDTF">2024-07-18T20:59:45Z</dcterms:modified>
  <cp:category/>
  <cp:contentStatus/>
</cp:coreProperties>
</file>