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bgreene\Desktop\"/>
    </mc:Choice>
  </mc:AlternateContent>
  <xr:revisionPtr revIDLastSave="0" documentId="8_{ED1BFF05-EFFE-405D-A09D-DCC73F4AB6A0}" xr6:coauthVersionLast="47" xr6:coauthVersionMax="47" xr10:uidLastSave="{00000000-0000-0000-0000-000000000000}"/>
  <bookViews>
    <workbookView xWindow="-26100" yWindow="1005" windowWidth="23835" windowHeight="12810" tabRatio="858" xr2:uid="{00000000-000D-0000-FFFF-FFFF00000000}"/>
  </bookViews>
  <sheets>
    <sheet name="Proposal Summary" sheetId="5" r:id="rId1"/>
    <sheet name="Science&amp;Technology" sheetId="1" r:id="rId2"/>
    <sheet name="Implementation Feasibility" sheetId="6" r:id="rId3"/>
    <sheet name="Operations&amp;ISS Utilization" sheetId="7" r:id="rId4"/>
    <sheet name="Business&amp;Economic" sheetId="8" r:id="rId5"/>
    <sheet name="STEM Education" sheetId="9" r:id="rId6"/>
    <sheet name="Weights" sheetId="4" r:id="rId7"/>
  </sheets>
  <definedNames>
    <definedName name="_xlnm.Print_Area" localSheetId="5">'STEM Education'!$A$1:$J$11</definedName>
    <definedName name="_xlnm.Print_Area" localSheetId="6">Weights!$A$1:$E$44</definedName>
    <definedName name="_xlnm.Print_Titles" localSheetId="4">'Business&amp;Economic'!$A:$B</definedName>
    <definedName name="_xlnm.Print_Titles" localSheetId="2">'Implementation Feasibility'!$A:$B</definedName>
    <definedName name="_xlnm.Print_Titles" localSheetId="3">'Operations&amp;ISS Utilization'!$A:$B</definedName>
    <definedName name="_xlnm.Print_Titles" localSheetId="1">'Science&amp;Technology'!$A:$B</definedName>
    <definedName name="_xlnm.Print_Titles" localSheetId="5">'STEM Education'!$A:$B</definedName>
    <definedName name="TEST">Weights!$I$6:$L$9</definedName>
    <definedName name="TYPES">Weights!$B$1:$E$2</definedName>
    <definedName name="WEIGHTS">Weights!$A$1:$E$52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 i="9" l="1"/>
  <c r="H2" i="6"/>
  <c r="E52" i="4"/>
  <c r="E44" i="4"/>
  <c r="E35" i="4"/>
  <c r="E27" i="4"/>
  <c r="E18" i="4"/>
  <c r="E10" i="4"/>
  <c r="B44" i="4"/>
  <c r="C44" i="4"/>
  <c r="D44" i="4"/>
  <c r="D52" i="4"/>
  <c r="C52" i="4"/>
  <c r="B52" i="4"/>
  <c r="D35" i="4" l="1"/>
  <c r="C35" i="4"/>
  <c r="B35" i="4"/>
  <c r="D27" i="4"/>
  <c r="C27" i="4"/>
  <c r="B27" i="4"/>
  <c r="D18" i="4"/>
  <c r="C18" i="4"/>
  <c r="B18" i="4"/>
  <c r="H2" i="9"/>
  <c r="H2" i="8"/>
  <c r="H2" i="7"/>
  <c r="C3" i="9"/>
  <c r="C2" i="9"/>
  <c r="C3" i="8"/>
  <c r="C2" i="8"/>
  <c r="C3" i="7"/>
  <c r="C2" i="7"/>
  <c r="C3" i="6"/>
  <c r="C2" i="6"/>
  <c r="H2" i="1"/>
  <c r="J3" i="9"/>
  <c r="H3" i="8"/>
  <c r="H3" i="7"/>
  <c r="H3" i="6"/>
  <c r="J3" i="6" s="1"/>
  <c r="H3" i="1"/>
  <c r="C3" i="1"/>
  <c r="C2" i="1"/>
  <c r="B10" i="4"/>
  <c r="D10" i="4"/>
  <c r="C10" i="4"/>
  <c r="J7" i="9" l="1"/>
  <c r="J8" i="9"/>
  <c r="J9" i="9"/>
  <c r="J10" i="9"/>
  <c r="J11" i="9"/>
  <c r="J6" i="9"/>
  <c r="J5" i="9"/>
  <c r="J6" i="6"/>
  <c r="J5" i="6"/>
  <c r="J2" i="6" s="1"/>
  <c r="K2" i="6" s="1"/>
  <c r="J3" i="1"/>
  <c r="J5" i="1" s="1"/>
  <c r="J2" i="1" s="1"/>
  <c r="K2" i="1" s="1"/>
  <c r="J3" i="7"/>
  <c r="J3" i="8"/>
  <c r="J5" i="8" s="1"/>
  <c r="J2" i="8" s="1"/>
  <c r="K2" i="8" s="1"/>
  <c r="J7" i="6"/>
  <c r="J10" i="6"/>
  <c r="J8" i="6"/>
  <c r="J9" i="6"/>
  <c r="J11" i="6"/>
  <c r="J2" i="9" l="1"/>
  <c r="K2" i="9" s="1"/>
  <c r="J10" i="8"/>
  <c r="J6" i="8"/>
  <c r="J9" i="8"/>
  <c r="J8" i="8"/>
  <c r="J7" i="8"/>
  <c r="J8" i="7"/>
  <c r="J7" i="7"/>
  <c r="J9" i="7"/>
  <c r="J10" i="7"/>
  <c r="J11" i="7"/>
  <c r="J5" i="7"/>
  <c r="J2" i="7" s="1"/>
  <c r="K2" i="7" s="1"/>
  <c r="J6" i="7"/>
  <c r="J9" i="1"/>
  <c r="J7" i="1"/>
  <c r="J10" i="1"/>
  <c r="J8" i="1"/>
  <c r="J11" i="1"/>
  <c r="J6" i="1"/>
  <c r="B13" i="5" l="1"/>
  <c r="C13" i="5" s="1"/>
  <c r="B16" i="5"/>
  <c r="C16" i="5" s="1"/>
  <c r="B12" i="5" l="1"/>
  <c r="B15" i="5"/>
  <c r="C15" i="5" s="1"/>
  <c r="B14" i="5"/>
  <c r="C14" i="5" s="1"/>
  <c r="B18" i="5" l="1"/>
  <c r="C18" i="5" s="1"/>
  <c r="C12" i="5"/>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<sst xmlns="http://schemas.openxmlformats.org/spreadsheetml/2006/main" count="414" uniqueCount="295">
  <si>
    <t>Proposal Evaluation</t>
  </si>
  <si>
    <t>Proposal</t>
  </si>
  <si>
    <t>Organization</t>
  </si>
  <si>
    <t>Evaluator</t>
  </si>
  <si>
    <t>Line of Business</t>
  </si>
  <si>
    <t>Science &amp; Technology</t>
  </si>
  <si>
    <t>Implementation Feasibility</t>
  </si>
  <si>
    <t>Operations &amp; ISS Utilization</t>
  </si>
  <si>
    <t>Business &amp; Economic</t>
  </si>
  <si>
    <t>WEIGHTED TOTAL</t>
  </si>
  <si>
    <r>
      <rPr>
        <b/>
        <sz val="11"/>
        <color theme="1"/>
        <rFont val="Calibri"/>
        <family val="2"/>
        <scheme val="minor"/>
      </rPr>
      <t xml:space="preserve">Summary of Evaluation: </t>
    </r>
    <r>
      <rPr>
        <sz val="11"/>
        <color theme="1"/>
        <rFont val="Calibri"/>
        <family val="2"/>
        <scheme val="minor"/>
      </rPr>
      <t xml:space="preserve">
The overall rating for this proposal is [ENTER ADJECTIVAL RATING]
Strengths:   
Weaknesses:   </t>
    </r>
  </si>
  <si>
    <t>ISS National Lab Science &amp; Technology Panel - Proposal Evaluation Rubric</t>
  </si>
  <si>
    <t>TOTAL SCORE, SCIENCE PANEL</t>
  </si>
  <si>
    <t>Non-Compliant (=0)</t>
  </si>
  <si>
    <t>Poor (=1)</t>
  </si>
  <si>
    <t>Fair (=2)</t>
  </si>
  <si>
    <t>Good (=3)</t>
  </si>
  <si>
    <t>Very Good (=4)</t>
  </si>
  <si>
    <t>Excellent (=5)</t>
  </si>
  <si>
    <t>Sci Panel Score</t>
  </si>
  <si>
    <t>Weighted score</t>
  </si>
  <si>
    <t>Strength/Justification</t>
  </si>
  <si>
    <t>Weakness/Justification</t>
  </si>
  <si>
    <t>Notable Features (Intangible)</t>
  </si>
  <si>
    <t>Clearly defined science/technology question addressing expected advancement(s)</t>
  </si>
  <si>
    <t>A-1</t>
  </si>
  <si>
    <t>No science or technology maturation question posed.</t>
  </si>
  <si>
    <t>Science/technology question is posed in a general manner.</t>
  </si>
  <si>
    <t>Science/technology question is specific.  Existing state of the art and/or current TRL is discussed.</t>
  </si>
  <si>
    <t>Question is specific and addresses at a minimum relevance and achievability. Technology maturation defines current state of the art or TRL.</t>
  </si>
  <si>
    <t>Question is specific, measurable, achievable, and relevant. In addition, technology maturation defines starting and ending TRL.</t>
  </si>
  <si>
    <t>Question is specific, measurable, achievable, relevant, and time-based.  In addition, technology maturation defines starting and ending TRL and steps to achieve advancement.</t>
  </si>
  <si>
    <t>Compelling nature and priority of the science or technology objectives</t>
  </si>
  <si>
    <t>A-2</t>
  </si>
  <si>
    <t>Science or technology objectives not stated</t>
  </si>
  <si>
    <t>Science or technology objectives are clearly stated but may lack compelling basis. No evidence is provided to substantiate priority.</t>
  </si>
  <si>
    <t>Stated objectives are not prioritized but represent a somewhat compelling line of investigation or technology maturation approach.</t>
  </si>
  <si>
    <t>Stated objectives are directly related to high-priority science or technology objective as documented in external strategy (decadal surveys, agency SKGs, or corporate strategy).</t>
  </si>
  <si>
    <t>Innovation, multidisciplinary integration, and novelty of approach</t>
  </si>
  <si>
    <t>A-3</t>
  </si>
  <si>
    <t>No evidence of innovation, multiple disciplines or novelty provided</t>
  </si>
  <si>
    <t>The proposal provides at least one novel or innovative factor.</t>
  </si>
  <si>
    <t>The proposal has no novel investigation or innovative technology but leverages at least two disciplines.</t>
  </si>
  <si>
    <t>The proposal provides a somewhat novel line of investigation or a innovative technology within a discipline.</t>
  </si>
  <si>
    <t>The proposal provides a substantially novel line of investigation or a unique innovative technology, leveraging at least two disciplines.</t>
  </si>
  <si>
    <t>The proposal represents a novel line of investigation or unique technology through integration of multiple disciplines.</t>
  </si>
  <si>
    <t>Programmatic value of proposed project</t>
  </si>
  <si>
    <t>A-4</t>
  </si>
  <si>
    <t>The project likely overlaps with other efforts and is not unique.</t>
  </si>
  <si>
    <t>N/A</t>
  </si>
  <si>
    <t>The project includes unique science or technology progress but is not coordinated with other planned missions.</t>
  </si>
  <si>
    <t>The project includes unique science or technology progress and is coordinated with at least one other project.</t>
  </si>
  <si>
    <t>The project includes unique science or technology progress in the context of other ongoing and planned missions and may be related to other elements of the ISS National Lab portfolio.</t>
  </si>
  <si>
    <t>Likelihood of science or technology advancement success</t>
  </si>
  <si>
    <t>A-5</t>
  </si>
  <si>
    <t>The project is highly unlikely to achieve success, and/or there is no identification of mission requirements.</t>
  </si>
  <si>
    <t>The project may achieve scientific investigation or technology maturation goals and objectives with high risk. Mission requirements are  minimal.</t>
  </si>
  <si>
    <t>The project may achieve scientific investigation or technology maturation goals and objectives with moderate risk. Mission requirements are generic and provide little guidance for appropriate development.</t>
  </si>
  <si>
    <t>The project may achieve scientific investigation or technology maturation goals and objectives with medium-low risk. Mission requirements are well-stated and provide some guidance for appropriate development.</t>
  </si>
  <si>
    <t>The project is likely to meet the scientific investigation or technology maturation goals and objectives. The mission requirements are appropriate for guiding development and ensuring success.</t>
  </si>
  <si>
    <t xml:space="preserve">Merit of data results/analysis plan </t>
  </si>
  <si>
    <t>A-6</t>
  </si>
  <si>
    <t>No information provided about data analysis plan</t>
  </si>
  <si>
    <t>Data analysis is incomplete and/or missing significant evidence that collected data is capable of assessing outcomes.</t>
  </si>
  <si>
    <t>The data analysis plan provides some evidence that results can be assessed (post-mortem) but lacks clarity. Little confidence that data can be used to influence execution of the project.</t>
  </si>
  <si>
    <t>Scientific basis and justification for exploitation of microgravity, the extreme environments of space, or the unique vantage point of the ISS</t>
  </si>
  <si>
    <t>A-7</t>
  </si>
  <si>
    <t>No basis for microgravity, the space environment, or the unique ISS vantage point evident in the proposal</t>
  </si>
  <si>
    <t>Basis provided for microgravity, the space environment, or the unique ISS vantage point, but the full value of the project could be achieved by alternate means (e.g., sounding rocket).</t>
  </si>
  <si>
    <t>Basis provided for microgravity, the space environment, or the unique ISS vantage point, but some project objectives could be achieved by alternate means (e.g., sounding rocket).</t>
  </si>
  <si>
    <r>
      <rPr>
        <b/>
        <sz val="11"/>
        <color theme="1"/>
        <rFont val="Calibri"/>
        <family val="2"/>
        <scheme val="minor"/>
      </rPr>
      <t xml:space="preserve">Science Panel Summary of Evaluation: </t>
    </r>
    <r>
      <rPr>
        <sz val="11"/>
        <color theme="1"/>
        <rFont val="Calibri"/>
        <family val="2"/>
        <scheme val="minor"/>
      </rPr>
      <t xml:space="preserve">
The overall scientific &amp; technical merit rating for this proposal is ENTER ADJECTIVAL RATING.
Strengths:   
Weaknesses:   </t>
    </r>
  </si>
  <si>
    <t>ISS National Lab Implementation Feasibility - Proposal Evaluation Rubric</t>
  </si>
  <si>
    <t>TOTAL SCORE</t>
  </si>
  <si>
    <t>Noncompliant (=0)</t>
  </si>
  <si>
    <t>Score</t>
  </si>
  <si>
    <t>Adequacy and robustness of the implementation design and plan for operations</t>
  </si>
  <si>
    <t>B-1</t>
  </si>
  <si>
    <t xml:space="preserve"> No information provided regarding how the proposed design will achieve the goals and objectives.</t>
  </si>
  <si>
    <t>The proposed implementation design is addressed in a general way, and there is no evidence that it will address the goals and objectives.</t>
  </si>
  <si>
    <t>The proposed implementation design is addressed in a general way, and there is limited evidence that it will address the goals and objectives.</t>
  </si>
  <si>
    <t>The proposed implementation design will address the goals and objectives, as substantiated by a general plan for operations.</t>
  </si>
  <si>
    <t>The proposed implementation design will address the goals and objectives, and the plan for operations is defined, but is lacking in some detail.  </t>
  </si>
  <si>
    <t>The proposed implementation design will address the goals and objectives, and the plan for operations addresses success criteria in a meaningful way.</t>
  </si>
  <si>
    <t>Suitability of proposed hardware, software, and facilities to address objectives</t>
  </si>
  <si>
    <t>B-2</t>
  </si>
  <si>
    <t>No discussion of hardware, software, and/or facilities.</t>
  </si>
  <si>
    <t>Hardware, software, and facilities are identified without any rationale or link to project goals and objectives.</t>
  </si>
  <si>
    <t xml:space="preserve">Hardware, software, and facilities are identified with limited rationale or link to project goals and objectives.  Proposed hardware lacks maturity or remains untested/unproven. </t>
  </si>
  <si>
    <t>Selected hardware, software, and facilities are described with rationale, but may not be sufficient to meet project goals and objectives.</t>
  </si>
  <si>
    <t>Selected hardware, software, and facilities are well-described with rationale, but may have minor limitations with meeting the project goals and objectives.  Hardware is closely related to existing proven hardware, and/or may require some changes to support investigation.</t>
  </si>
  <si>
    <t>Selected hardware, software, and facilities are necessary and sufficient to complete the scientific investigation, technology maturation, or STEM engagement design as envisioned.</t>
  </si>
  <si>
    <t>Adequacy and robustness of the management approach and schedule</t>
  </si>
  <si>
    <t>B-3</t>
  </si>
  <si>
    <t>No discussion on management approach and/or failure to identify key personnel.</t>
  </si>
  <si>
    <t>Management approach appears generic with little if any relationship to the project. Limited discussion of key personnel and/or Implementation Partner interactions.</t>
  </si>
  <si>
    <t>Credible but generic management approach, but without details on reporting chains. At least one of the key personnel (PI, PM) are identified,  Implementation Partner interactions (if applicable) are discussed generically.</t>
  </si>
  <si>
    <t>Proposal identifies key personnel including a PI (science missions) or PM, and provides a clear and reasonable organizational structure. Implementation Partner  interactions can clearly be cross-referenced to implementation activities.</t>
  </si>
  <si>
    <t>Proposal identifies key personnel including a PI (science missions) or PM, and provides a clear and reasonable organizational structure. A top-level schedule is provided with Implementation Partner interaction milestones (if applicable).</t>
  </si>
  <si>
    <t>Proposal identifies key personnel including a PI (science missions) or PM, and provides a clear and reasonable organizational structure. A credible program schedule is provided, including detailed Implementation Partner interactions (if applicable).</t>
  </si>
  <si>
    <t>Well-defined and credible cost of the project</t>
  </si>
  <si>
    <t>B-4</t>
  </si>
  <si>
    <t>No cost information provided.</t>
  </si>
  <si>
    <t>Top-line costs are identified without itemization.</t>
  </si>
  <si>
    <t>Cost budget is established but may not be complete or thorough. No discussion of management reserves.</t>
  </si>
  <si>
    <t>Cost budget is complete and thorough, including some management reserve. There are little to no basis of estimates provided.</t>
  </si>
  <si>
    <t>Cost information is fully described with substantive and credible basis of estimate. If management reserves are identified, they may not be adequate.</t>
  </si>
  <si>
    <t>Cost information is fully described with substantive, time-phased, and credible basis of estimate. Management reserves are identified and adequate</t>
  </si>
  <si>
    <t>Proposer and Implementation Partner's experience, expertise, and record of performance</t>
  </si>
  <si>
    <t>B-5</t>
  </si>
  <si>
    <t>No information about experience, expertise, and/or record of performance.</t>
  </si>
  <si>
    <t xml:space="preserve">Proposal contains a record of performance that is not relevant or compelling. There is no information about key performers. Low likelihood of successful implementation. </t>
  </si>
  <si>
    <t xml:space="preserve">Proposal experience, expertise, and team is stated and Implementation Partner participation is identified (if needed). Information about key performers is present but limited or may not be relevant to the scientific investigation/technical maturation. Likelihood of successful implementation is difficult to assess. </t>
  </si>
  <si>
    <t>Proposer's documented experience, expertise, and history of the project team (including Implementation Partner) are somewhat relevant to the proposed scientific investigation/technology maturation and suggests moderate likelihood of successful implementation. Roles and responsibilities of team members are defined but may not be supported by credible resumes.</t>
  </si>
  <si>
    <t>Proposer's documented experience, expertise, and history of the project team (including Implementation Partner) are highly relevant to the proposed scientific investigation/technology maturation and suggests high likelihood of successful implementation. Roles and responsibilities of team members may not be well defined or supported.</t>
  </si>
  <si>
    <t>Proposer's documented experience, expertise, and history of the project team (including Implementation Partner) are highly relevant to the proposed scientific investigation/technology maturation and suggests high likelihood of successful impementation. Roles and responsibilities of key performers/collaborators are well defined with appropriate resumes.</t>
  </si>
  <si>
    <t xml:space="preserve">Uniqueness of implementation as compared with other R&amp;D tools available to the proposer </t>
  </si>
  <si>
    <t>B-6</t>
  </si>
  <si>
    <t>No information is provided about other R&amp;D tools that could address the project.</t>
  </si>
  <si>
    <t>Proposal discusses alternative methodologies and/or tools in a generic way.</t>
  </si>
  <si>
    <t>Proposal clearly identifies how the selected R&amp;D tools are uniquely capable of achieving the scientific investigation, technology maturation, or STEM engagement goals.  Alternate ground-based R&amp;D tools (e.g., simulation) are identified.</t>
  </si>
  <si>
    <t>Proposal clearly identifies how the selected R&amp;D tools are uniquely capable of achieving the scientific investigation, technology maturation, or STEM engagement goals. Alternate ground-based R&amp;D tools are considered and shown to be inadequate.</t>
  </si>
  <si>
    <t>Implementation risk assessment and mitigation</t>
  </si>
  <si>
    <t>B-7</t>
  </si>
  <si>
    <t>No identification of implementation risks.</t>
  </si>
  <si>
    <t>Risks are identified but do not represent credible implementation risks to achieving the planned design and hardware/software/ facilities.</t>
  </si>
  <si>
    <t>Risks are identified in a limited/general way that makes it difficult to assess the risks to achieving the planned design and science/hardware/software/facilities.</t>
  </si>
  <si>
    <t>Proposal identifies some credible risks to the design and hardware/software/ facilities implementation but does not identify mitigations and/or descoping.</t>
  </si>
  <si>
    <t>Proposal identifies several credible risks to the success of the science/hardware/software/facilities implementation, but mitigations are not thoroughly described or discussed.</t>
  </si>
  <si>
    <t>Proposal identifies a risk mitigation plan and anticipates implementation risks associated with scientific investigations or technology maturation.  Mitigation plans are tied to project milestones.</t>
  </si>
  <si>
    <r>
      <rPr>
        <b/>
        <sz val="11"/>
        <color theme="1"/>
        <rFont val="Calibri"/>
        <family val="2"/>
        <scheme val="minor"/>
      </rPr>
      <t xml:space="preserve">Ops Summary of Implementation Feasibility Evaluation: </t>
    </r>
    <r>
      <rPr>
        <sz val="11"/>
        <color theme="1"/>
        <rFont val="Calibri"/>
        <family val="2"/>
        <scheme val="minor"/>
      </rPr>
      <t xml:space="preserve">
The overall implementation feasibility rating for this proposal is ENTER ADJECTIVAL RATING.
Strengths:   
Weaknesses:   </t>
    </r>
  </si>
  <si>
    <t>ISS National Lab Operations and ISS Utilization Panel - Proposal Evaluation Rubric</t>
  </si>
  <si>
    <t>ISS potential hazards and plans for mitigation are identified</t>
  </si>
  <si>
    <t>C-1</t>
  </si>
  <si>
    <t>No discussion of ISS hazards.</t>
  </si>
  <si>
    <t>ISS hazard identification is discussed with no reference to any specific hazards.</t>
  </si>
  <si>
    <t>Specific potential ISS hazards are acknowledged, but the list is incomplete. No Implementation Partner involvement discussed (if relevant).</t>
  </si>
  <si>
    <t>Potential ISS hazards are clearly and completely identified, and Implementation Partner role in mitigation efforts is only generally discussed (if relevant).</t>
  </si>
  <si>
    <t>Potential ISS hazards are clearly and completely identified with relevant basis. Hazard mitigation role (Implementation Partner or internal) is well-defined within the context of the effort.</t>
  </si>
  <si>
    <t>Potential ISS hazards are clearly and completely identified with relevant basis. Hazard mitigation activities (Implementation Partner or internal) are identified, scheduled, and costed.</t>
  </si>
  <si>
    <t>Installation and operations impacts on ISS crew time are defined and sustainable</t>
  </si>
  <si>
    <t>C-2</t>
  </si>
  <si>
    <t>No crew time estimates provided.</t>
  </si>
  <si>
    <t>Crew time estimates are listed, but lack detail or are unsupported and/or unrealistic.</t>
  </si>
  <si>
    <t>Detailed crew time estimates are provided but represent a burden to the ISS or lack realism.</t>
  </si>
  <si>
    <t>Crew time estimates for installation and operation are reasonable, realistic, detailed, and credible.</t>
  </si>
  <si>
    <t>Operational status and suitability of support equipment, logistics, and consumables</t>
  </si>
  <si>
    <t>C-3</t>
  </si>
  <si>
    <t>No discussion of support equipment, logistics, and consumable information is provided (if relevant).</t>
  </si>
  <si>
    <t>Some operational status deficiencies of relevant support equipment, logistics, and consumables are identified.</t>
  </si>
  <si>
    <t>Detailed operational status deficiencies of relevant support equipment, logistics, and consumables are identified but lack realism.</t>
  </si>
  <si>
    <t>Detailed support equipment, logistics, and consumable information is provided (if relevant) and is credible, including any ground analysis of return samples.</t>
  </si>
  <si>
    <t>Mass, volume, power, and interface requirements are defined and sustainable</t>
  </si>
  <si>
    <t>C-4</t>
  </si>
  <si>
    <t>No discussion of mass, power, or ISS interface requirements.</t>
  </si>
  <si>
    <t>Mass, power, interface, and downmass (if relevant) requirements are discussed in a general way without supporting budgets or basis of estimates.</t>
  </si>
  <si>
    <t>Mass, volume, power, interface, and downmass (if relevant) requirements are clearly identified and substantiated by relevant budgets but may represent a burden to the ISS or lack realism.</t>
  </si>
  <si>
    <t>Mass, volume, power, interface, and downmass (if relevant) requirements are clearly identified and substantiated by relevant budgets. Project needs are sustainable by ISS operations.</t>
  </si>
  <si>
    <t>External regulatory policies (e.g., biomedical, human tissue, Earth observation, etc.) are identified and addressed</t>
  </si>
  <si>
    <t>C-5</t>
  </si>
  <si>
    <t>No information on regulatory compliance is provided.</t>
  </si>
  <si>
    <t>The need for external regulatory compliance (e.g., biomedical, human tissue, Earth observation, etc.) is identified but may be missing one or more items. No compliance plans are provided.</t>
  </si>
  <si>
    <t>External regulatory policies (e.g., biomedical, human tissue, Earth observation, etc.) are correctly identified. Compliance plans are general or unreasonable.</t>
  </si>
  <si>
    <t>External regulatory policies (e.g., biomedical, human tissue, Earth observation, etc.) are identified and  reasonable, and timely plans for regulatory approval are provided.</t>
  </si>
  <si>
    <t>Data collection/downlink plan is defined and sustainable</t>
  </si>
  <si>
    <t>C-6</t>
  </si>
  <si>
    <t>No data collection or downlink information is provided.</t>
  </si>
  <si>
    <t>Data collection plans are general with no specific data transmission rates or volumes. There is no detailed mapping from data collection to scientific investigation, technology maturation, or STEM engagement.</t>
  </si>
  <si>
    <t>Data collection and downlink plans are identified (as applicable) and support the scientific investigation, technology maturation, or STEM engagement objectives but may not be sustainable by the ISS.</t>
  </si>
  <si>
    <t>Data collection and downlink plans are identified (as applicable) and sustainable by ISS services. Data collection plans support the scientific investigation, technology maturation, or STEM engagement objectives.</t>
  </si>
  <si>
    <t>Completion criteria are defined and consistent with ISS operations sustainability</t>
  </si>
  <si>
    <t>C-7</t>
  </si>
  <si>
    <t>No completion criteria or contingency scenarios are provided.</t>
  </si>
  <si>
    <t>Investigation is provided as a single path to completion without consideration of contingency scenarios.</t>
  </si>
  <si>
    <t>Completion criteria are well-defined, contingency scenarios are generally discussed but lack detail.</t>
  </si>
  <si>
    <t xml:space="preserve">Both completion criteria and contingency scenarios are identified and well-defined.  </t>
  </si>
  <si>
    <r>
      <rPr>
        <b/>
        <sz val="11"/>
        <color theme="1"/>
        <rFont val="Calibri"/>
        <family val="2"/>
        <scheme val="minor"/>
      </rPr>
      <t xml:space="preserve">Ops Summary of ISS Utilization Evaluation: </t>
    </r>
    <r>
      <rPr>
        <sz val="11"/>
        <color theme="1"/>
        <rFont val="Calibri"/>
        <family val="2"/>
        <scheme val="minor"/>
      </rPr>
      <t xml:space="preserve">
The overall ISS utilization evaluation rating for this proposal is ENTER ADJECTIVAL RATING.
Strengths:   
Weaknesses:   </t>
    </r>
  </si>
  <si>
    <t>ISS National Lab Business &amp; Economic Impact Panel - Proposal Evaluation Rubric</t>
  </si>
  <si>
    <t>TOTAL SCORE, ECONOMIC PANEL</t>
  </si>
  <si>
    <t>Econ Panel Score</t>
  </si>
  <si>
    <t xml:space="preserve">Project outcomes can be deployed to serve sizable addressable markets (scalability) </t>
  </si>
  <si>
    <t>D-1</t>
  </si>
  <si>
    <t>No discussion of planned market impact is provided.</t>
  </si>
  <si>
    <t>Addressable market is undefined or is highly uncertain or negligible.</t>
  </si>
  <si>
    <t>Addressable market for the proposed solution/product are identified but with little substantiation of market potential.</t>
  </si>
  <si>
    <t>Addressable market for the proposed solution/product are identified, with discussion of factors for market scalability.</t>
  </si>
  <si>
    <t>Addressable market for the proposed solution/ product provides some documented market potential (TAM of $100 million or higher).</t>
  </si>
  <si>
    <t>Addressable market for the proposed solution/ product provides documented significant market potential (TAM of $1 billion or higher).</t>
  </si>
  <si>
    <t>Project outcomes are leverageable across other applications, customers, or needs</t>
  </si>
  <si>
    <t>D-2</t>
  </si>
  <si>
    <t>Outcomes are focused on a single application, need, or customer with no ability to leverage outcomes for multiple markets, applications, and/or customers.</t>
  </si>
  <si>
    <t>Outcomes have some potential to address more than one application, need, customer, and/or market.</t>
  </si>
  <si>
    <r>
      <t xml:space="preserve">Outcomes may be leveraged for </t>
    </r>
    <r>
      <rPr>
        <u/>
        <sz val="10"/>
        <color theme="1"/>
        <rFont val="Calibri"/>
        <family val="2"/>
        <scheme val="minor"/>
      </rPr>
      <t>either</t>
    </r>
    <r>
      <rPr>
        <sz val="10"/>
        <color theme="1"/>
        <rFont val="Calibri"/>
        <family val="2"/>
        <scheme val="minor"/>
      </rPr>
      <t xml:space="preserve"> multiple markets, multiple applications, or multiple customers.</t>
    </r>
  </si>
  <si>
    <t>Outcomes may address two or more applications, needs, customers, and/or  markets.</t>
  </si>
  <si>
    <t>Outcomes may address multiple applications, needs, customers, and/or markets.</t>
  </si>
  <si>
    <t>Project results in technology/products/ solution innovation and/or market disruption</t>
  </si>
  <si>
    <t>D-3</t>
  </si>
  <si>
    <t>No evidence is provided that target markets are in any way impacted, or that substantive new market opportunities are created.</t>
  </si>
  <si>
    <t>Some evidence that the project results will be seen as innovative and attractive to markets.</t>
  </si>
  <si>
    <t>The project represents a unique innovation that may disrupt markets.  Potential market share is unclear.</t>
  </si>
  <si>
    <t>The project represents a unique innovation that will likely disrupt markets. Products will have documented potential for competitive advantage to win at least a single-digit percent market share.</t>
  </si>
  <si>
    <t>The project represents a unique innovation that will likely disrupt markets.  Products will have significant competitive advantage and have high potential to win significant (10% or more) market share.</t>
  </si>
  <si>
    <t>Project leads to incremental revenue after completion</t>
  </si>
  <si>
    <t>D-4</t>
  </si>
  <si>
    <t>No information on revenue expectations is provided.</t>
  </si>
  <si>
    <t>Revenue expectations are stated but unsubstantiated or unlikely to be achieved at material scale.</t>
  </si>
  <si>
    <t>Project revenue expectations are stated but not substantiated; however, it is reasonable to expect some revenue.</t>
  </si>
  <si>
    <t>Project revenue expectations are well substantiated and are expected and likely to be material; however, the potential outcomes could vary broadly and/or the results will require 10 years or more to be realized.</t>
  </si>
  <si>
    <t>Project revenue expectations are well substantiated. The project is expected and likely to result in incremental revenues of $10 million or more per year, achieved within 7 years.</t>
  </si>
  <si>
    <t>Project revenue expectations are well substantiated. The project is expected and likely to result in incremental revenues of $50 million or more per year, achieved within 5 years.</t>
  </si>
  <si>
    <t>Sufficient internal/partner resource commitment  is available</t>
  </si>
  <si>
    <t>D-5</t>
  </si>
  <si>
    <t>No information is provided on resource commitments.</t>
  </si>
  <si>
    <t>50% or less of the full project costs are funded.  No evidence is provided of internal or partner capability to commercialize.</t>
  </si>
  <si>
    <t>75% or less of the full project costs are funded.  There is some discussion of how access to necessary commercialization resources may be achieved.</t>
  </si>
  <si>
    <t>Project funding is fully established and documented in one or more commitment letters. There is some discussion of how commercialization resources may be achieved.</t>
  </si>
  <si>
    <t>Project funding is fully available and documented in one or more commitment letters.  The funding needed to complete  commercialization are discussed in a credible way but may not be fully quantified and addressed.</t>
  </si>
  <si>
    <t>Project funding is fully available and documented in one or more commitment letters.  The funding needed to complete and commercialize the results are discussed, with significant additional, quantifiable, and capital sources identified.</t>
  </si>
  <si>
    <t>Project has feasible commercialization and customer engagement</t>
  </si>
  <si>
    <t>D-6</t>
  </si>
  <si>
    <t>No commercialization capability is provided.</t>
  </si>
  <si>
    <t>Low probability that project results will be advanced or deployed.  There is no evidence of customer interest or engagement.</t>
  </si>
  <si>
    <t>Some probability that project results will be advanced or deployed, as documented by customer interest or engagement.</t>
  </si>
  <si>
    <t>Proposal provides some understanding of customer capabilities, with a defined commercialization market, leading to a moderate probability of further advancement or deployment.</t>
  </si>
  <si>
    <t>Proposal provides a strong understanding of customer capabilities, with a defined commercialization strategy, as documented in reported business plan items.</t>
  </si>
  <si>
    <t>Proposal provides a strong understanding of customer capabilities, with a well defined commercialization strategy. Sufficient financial/operational plan details are provided in concert with a well-defined business plan.</t>
  </si>
  <si>
    <r>
      <rPr>
        <b/>
        <sz val="11"/>
        <color theme="1"/>
        <rFont val="Calibri"/>
        <family val="2"/>
        <scheme val="minor"/>
      </rPr>
      <t xml:space="preserve">Economic Panel Summary of Evaluation: </t>
    </r>
    <r>
      <rPr>
        <sz val="11"/>
        <color theme="1"/>
        <rFont val="Calibri"/>
        <family val="2"/>
        <scheme val="minor"/>
      </rPr>
      <t xml:space="preserve">
The overall business &amp; economic merit rating for this proposal is ENTER ADJECTIVAL RATING.
Strengths:   
Weaknesses:   </t>
    </r>
  </si>
  <si>
    <t>ISS National Lab STEM Education and Workforce Development Panel - Proposal Evaluation Rubric</t>
  </si>
  <si>
    <t>TOTAL SCORE, STEM PANEL</t>
  </si>
  <si>
    <t>STEM Panel Score</t>
  </si>
  <si>
    <t>Goals and outcomes for STEM education and/or workforce development are clearly defined</t>
  </si>
  <si>
    <t>E-1</t>
  </si>
  <si>
    <t>No STEM education and/or workforce development goals and objectives are provided.</t>
  </si>
  <si>
    <t>STEM education and/or workforce development goals and objectives are posed in a general manner.</t>
  </si>
  <si>
    <t>STEM education and/or workforce development goals are defined but are not specific and/or compelling. Outreach outcomes, including scaling/expansion of existing programming, are defined but do not address the target audience.</t>
  </si>
  <si>
    <t>STEM education and/or workforce development goals are specific and clearly defined but may not be compelling. Outreach outcomes, including scaling/expansion of existing programming, are defined but only generally address the target audience.</t>
  </si>
  <si>
    <t>STEM education and/or workforce development goals are specific, clearly defined, and somewhat compelling. Outreach outcomes, including scaling/expansion of existing programming, are defined and address the target audience but lack detailed planning.</t>
  </si>
  <si>
    <t>Project advances U.S. leadership in space-based R&amp;D and industry-related workforce development</t>
  </si>
  <si>
    <t>E-2</t>
  </si>
  <si>
    <t>No discussion of how the project will advance U.S. leadership in space-based R&amp;D and industry-related workforce development.</t>
  </si>
  <si>
    <t>Plan for student STEM academic pathway and career awareness/ development is incomplete or weak.</t>
  </si>
  <si>
    <r>
      <t>Plan for student STEM academic pathway and career awareness/ development is clearly defined and comprehensive.</t>
    </r>
    <r>
      <rPr>
        <sz val="10"/>
        <color theme="1"/>
        <rFont val="Calibri"/>
        <family val="2"/>
        <scheme val="minor"/>
      </rPr>
      <t/>
    </r>
  </si>
  <si>
    <t>Degree and scope of experiential learning provided by STEM education and/or workforce development project</t>
  </si>
  <si>
    <t>E-3</t>
  </si>
  <si>
    <t>Lacks plans for STEM education and/or workforce development. No information is provided about the degree of experiential learning.</t>
  </si>
  <si>
    <t>E-4</t>
  </si>
  <si>
    <t>Likelihood of STEM education and/or workforce development success</t>
  </si>
  <si>
    <t>E-5</t>
  </si>
  <si>
    <t>Proposal does not include discussion of liklihood of STEM education and/or workforce development success.</t>
  </si>
  <si>
    <t xml:space="preserve">The planned STEM education and/or workforce devlopement may achieve goals and objectives to a low degree. There is minimal discussion of measurement of efficacy.  </t>
  </si>
  <si>
    <t xml:space="preserve">The planned STEM education and/or workforce development may achieve goals and objectives to a moderate degree. Mechanisms to measure efficacy are present but may not be thorough. </t>
  </si>
  <si>
    <t xml:space="preserve">The planned STEM education and/or workforce development may achieve goals and objectives. Efficacy measurement is well-stated and provides some guidance for appropriate development. </t>
  </si>
  <si>
    <t>Merit and scope of STEM education and/or workforce development assessment and measurement plan</t>
  </si>
  <si>
    <t>E-6</t>
  </si>
  <si>
    <t>Proposal contains no discussion of a STEM education and/or workforce development assessment and measurement plan.</t>
  </si>
  <si>
    <t>Degree to which partnerships are utilized in implementing STEM education and/or workforce development plans</t>
  </si>
  <si>
    <t>E-7</t>
  </si>
  <si>
    <t>Proposal does not identify any partnerships for STEM education or workforce development. A plan to sustain the program is not readily evident.</t>
  </si>
  <si>
    <t xml:space="preserve">STEM education and/or workforce development involves at least one partner organization that provides significant funding and/or participation. A plan to sustain the program is defined and somewhat viable. </t>
  </si>
  <si>
    <t>STEM education and/or workforce development involves multiple partner organizations that provide significant funding and/or participation. A plan to sustain the program is clearly defined and viable.</t>
  </si>
  <si>
    <r>
      <rPr>
        <b/>
        <sz val="11"/>
        <color theme="1"/>
        <rFont val="Calibri"/>
        <family val="2"/>
        <scheme val="minor"/>
      </rPr>
      <t xml:space="preserve">STEM Panel Summary of Evaluation: </t>
    </r>
    <r>
      <rPr>
        <sz val="11"/>
        <color theme="1"/>
        <rFont val="Calibri"/>
        <family val="2"/>
        <scheme val="minor"/>
      </rPr>
      <t xml:space="preserve">
The overall STEM education rating for this proposal is ENTER ADJECTIVAL RATING.
Strengths:   
Weaknesses:   </t>
    </r>
  </si>
  <si>
    <t>Fundamental Science</t>
  </si>
  <si>
    <t>Technology Development</t>
  </si>
  <si>
    <t>In-Space Production</t>
  </si>
  <si>
    <t>A-TOT</t>
  </si>
  <si>
    <t>B-TOT</t>
  </si>
  <si>
    <t>C-TOT</t>
  </si>
  <si>
    <t>D-TOT</t>
  </si>
  <si>
    <t>E-TOT</t>
  </si>
  <si>
    <t>F-1</t>
  </si>
  <si>
    <t>F-2</t>
  </si>
  <si>
    <t>F-3</t>
  </si>
  <si>
    <t>F-4</t>
  </si>
  <si>
    <t>F-5</t>
  </si>
  <si>
    <t>F-6</t>
  </si>
  <si>
    <t>F-TOT</t>
  </si>
  <si>
    <t xml:space="preserve">Anticipated data collected for STEM education and/or workforce development assessment is sufficient to complete the project and meet the goals and objectives.  If applicable, professional development is clearly defined. </t>
  </si>
  <si>
    <t xml:space="preserve">Anticipated data collected for STEM education and/or workforce development assessment are robust and meet the goals and objectives. If applicable, professional development is clearly defined and includes paths for accreditation. </t>
  </si>
  <si>
    <t>STEM Education and Workforce Development</t>
  </si>
  <si>
    <t>STEM education and/or workforce development goals are specific, clearly defined, and compelling. Outreach outcomes, including scaling/expansion of existing programming, are defined, have detailed planning, and address the target audience.</t>
  </si>
  <si>
    <t xml:space="preserve">Plan for student STEM academic pathway and career awareness/ development is defined but not comprehensive. </t>
  </si>
  <si>
    <t>The degree to which the planned STEM education and/or workforce development is incomplete or weak. Student experiential involvement is cited but is ancillary and/or poorly substantiated.</t>
  </si>
  <si>
    <t>The planned STEM education and/ or workforce development is somewhat defined. Students are involved in hands-on, problem-based learning, representing at least 25% of the defined effort. Student experiential learning goals are not defined.</t>
  </si>
  <si>
    <t>The planned STEM education and/or workforce development is defined but may not be compelling. Students are involved in hands-on, problem-based learning that represents at least 50% of the defined effort. Student experiential learning goals are discussed in a general way.</t>
  </si>
  <si>
    <t xml:space="preserve">The planned STEM education and/or workforce development is clearly defined, comprehensive, and compelling. Students are substantially involved in hands-on, problem-based learning that represents at least 90% of the defined effort. Student experiential learning goals are documented and tracked. </t>
  </si>
  <si>
    <t xml:space="preserve">The planned STEM education and/or workforce development is highly unlikely to achieve success; and/or there is no identification of mechanisms for measuring efficacy. </t>
  </si>
  <si>
    <t xml:space="preserve">The planned STEM education and/or workforce development is likely to achieve the goals and objectives. Robust mechanisms are in place to collect efficacy data.
</t>
  </si>
  <si>
    <t>STEM Edu and Workforce Dev</t>
  </si>
  <si>
    <t xml:space="preserve">Data collected for STEM education and/or workforce development  assessment is discussed in a general way. Plans for measurement are present but are only high-level and not credible. If applicable, professional development strategy is mentioned but not thorough. </t>
  </si>
  <si>
    <t>The planned STEM education and/or workforce development is clearly defined, comprehensive, and somewhat compelling. Students are substantially involved in hands-on, problem-based learning that represents at least 75% of the defined effort. Student experiential learning goals are documented and tracked.</t>
  </si>
  <si>
    <t>Stated objectives are a compelling investigation/ technology maturation and are internally prioritized.</t>
  </si>
  <si>
    <t>Data collected is fully adequate to assess scientific investigation/ technology maturation success (post-mortem), and analysis allows monitoring of during execution of the project. Proposer has plans for broad presentation of results (consistent with IP constraints).</t>
  </si>
  <si>
    <t>Stated objectives are highly compelling and directly related to organizationally documented priority investigation/ technology maturation.</t>
  </si>
  <si>
    <t>Data collected appears to be adequate to assess scientific  investigation/ technology maturation success (post-mortem). Proposer has plans for presentation of results (consistent with IP constraints).</t>
  </si>
  <si>
    <t xml:space="preserve">Data collected appears to be adequate to assess scientific investigation/ technology maturation success (post-mortem), and analysis allows monitoring of during execution of the project.  </t>
  </si>
  <si>
    <t>The scientific investigation/ technology maturation can only be achieved through a well-substantiated requirement for microgravity, the space environment, or the unique ISS vantage point.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</si>
</sst>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6" x14ac:knownFonts="1">
    <font>
      <sz val="11"/>
      <color theme="1"/>
      <name val="Calibri"/>
      <family val="2"/>
      <scheme val="minor"/>
    </font>
    <font>
      <sz val="12"/>
      <color theme="1"/>
      <name val="Calibri"/>
      <family val="2"/>
      <scheme val="minor"/>
    </font>
    <font>
      <b/>
      <sz val="16"/>
      <color theme="0"/>
      <name val="Calibri"/>
      <family val="2"/>
      <scheme val="minor"/>
    </font>
    <font>
      <sz val="14"/>
      <color theme="1"/>
      <name val="Calibri"/>
      <family val="2"/>
      <scheme val="minor"/>
    </font>
    <font>
      <sz val="14"/>
      <color theme="0"/>
      <name val="Calibri"/>
      <family val="2"/>
      <scheme val="minor"/>
    </font>
    <font>
      <b/>
      <sz val="14"/>
      <color theme="0"/>
      <name val="Calibri"/>
      <family val="2"/>
      <scheme val="minor"/>
    </font>
    <font>
      <sz val="10"/>
      <color theme="1"/>
      <name val="Calibri"/>
      <family val="2"/>
      <scheme val="minor"/>
    </font>
    <font>
      <b/>
      <sz val="11"/>
      <color rgb="FFFF0000"/>
      <name val="Calibri"/>
      <family val="2"/>
      <scheme val="minor"/>
    </font>
    <font>
      <sz val="11"/>
      <color theme="0"/>
      <name val="Calibri"/>
      <family val="2"/>
      <scheme val="minor"/>
    </font>
    <font>
      <b/>
      <sz val="20"/>
      <color theme="1"/>
      <name val="Calibri"/>
      <family val="2"/>
      <scheme val="minor"/>
    </font>
    <font>
      <u/>
      <sz val="10"/>
      <color theme="1"/>
      <name val="Calibri"/>
      <family val="2"/>
      <scheme val="minor"/>
    </font>
    <font>
      <sz val="10"/>
      <name val="Calibri"/>
      <family val="2"/>
      <scheme val="minor"/>
    </font>
    <font>
      <b/>
      <sz val="11"/>
      <color theme="1"/>
      <name val="Calibri"/>
      <family val="2"/>
      <scheme val="minor"/>
    </font>
    <font>
      <sz val="8"/>
      <name val="Calibri"/>
      <family val="2"/>
      <scheme val="minor"/>
    </font>
    <font>
      <b/>
      <sz val="11"/>
      <color theme="0"/>
      <name val="Calibri"/>
      <family val="2"/>
      <scheme val="minor"/>
    </font>
    <font>
      <sz val="11"/>
      <name val="Calibri"/>
      <family val="2"/>
    </font>
  </fonts>
  <fills count="17">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rgb="FF7030A0"/>
        <bgColor indexed="64"/>
      </patternFill>
    </fill>
    <fill>
      <patternFill patternType="solid">
        <fgColor theme="0" tint="-0.14999847407452621"/>
        <bgColor indexed="64"/>
      </patternFill>
    </fill>
    <fill>
      <patternFill patternType="solid">
        <fgColor rgb="FFEADCF4"/>
        <bgColor indexed="64"/>
      </patternFill>
    </fill>
    <fill>
      <patternFill patternType="solid">
        <fgColor rgb="FF00B0F0"/>
        <bgColor indexed="64"/>
      </patternFill>
    </fill>
    <fill>
      <patternFill patternType="solid">
        <fgColor rgb="FFFFEEB7"/>
        <bgColor indexed="64"/>
      </patternFill>
    </fill>
    <fill>
      <patternFill patternType="solid">
        <fgColor theme="9" tint="-0.249977111117893"/>
        <bgColor indexed="64"/>
      </patternFill>
    </fill>
    <fill>
      <patternFill patternType="solid">
        <fgColor rgb="FF0070C0"/>
        <bgColor indexed="64"/>
      </patternFill>
    </fill>
    <fill>
      <patternFill patternType="solid">
        <fgColor rgb="FFB9E1FF"/>
        <bgColor indexed="64"/>
      </patternFill>
    </fill>
    <fill>
      <patternFill patternType="solid">
        <fgColor rgb="FFC3DEB0"/>
        <bgColor indexed="64"/>
      </patternFill>
    </fill>
    <fill>
      <patternFill patternType="solid">
        <fgColor rgb="FFDEA900"/>
        <bgColor indexed="64"/>
      </patternFill>
    </fill>
    <fill>
      <patternFill patternType="solid">
        <fgColor rgb="FFFF0000"/>
        <bgColor indexed="64"/>
      </patternFill>
    </fill>
    <fill>
      <patternFill patternType="solid">
        <fgColor rgb="FFFFDDDD"/>
        <bgColor indexed="64"/>
      </patternFill>
    </fill>
    <fill>
      <patternFill patternType="solid">
        <fgColor theme="9" tint="0.59999389629810485"/>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indexed="64"/>
      </left>
      <right/>
      <top/>
      <bottom style="thin">
        <color indexed="64"/>
      </bottom>
      <diagonal/>
    </border>
    <border>
      <left/>
      <right style="thin">
        <color auto="1"/>
      </right>
      <top/>
      <bottom style="thin">
        <color auto="1"/>
      </bottom>
      <diagonal/>
    </border>
    <border>
      <left style="thin">
        <color indexed="64"/>
      </left>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bottom style="thin">
        <color auto="1"/>
      </bottom>
      <diagonal/>
    </border>
    <border>
      <left/>
      <right style="medium">
        <color indexed="64"/>
      </right>
      <top/>
      <bottom/>
      <diagonal/>
    </border>
    <border>
      <left style="thin">
        <color auto="1"/>
      </left>
      <right style="thin">
        <color auto="1"/>
      </right>
      <top/>
      <bottom/>
      <diagonal/>
    </border>
  </borders>
  <cellStyleXfs count="3">
    <xf numFmtId="0" fontId="0" fillId="0" borderId="0"/>
    <xf numFmtId="0" fontId="1" fillId="0" borderId="0"/>
    <xf numFmtId="9" fontId="1" fillId="0" borderId="0" applyFont="0" applyFill="0" applyBorder="0" applyAlignment="0" applyProtection="0"/>
  </cellStyleXfs>
  <cellXfs count="103">
    <xf numFmtId="0" fontId="0" fillId="0" borderId="0" xfId="0"/>
    <xf numFmtId="2" fontId="0" fillId="0" borderId="0" xfId="0" applyNumberFormat="1"/>
    <xf numFmtId="0" fontId="9" fillId="0" borderId="0" xfId="0" applyFont="1"/>
    <xf numFmtId="0" fontId="4" fillId="4" borderId="0" xfId="0" applyFont="1" applyFill="1" applyAlignment="1">
      <alignment horizontal="right"/>
    </xf>
    <xf numFmtId="0" fontId="4" fillId="13" borderId="0" xfId="0" applyFont="1" applyFill="1" applyAlignment="1">
      <alignment horizontal="right"/>
    </xf>
    <xf numFmtId="0" fontId="4" fillId="7" borderId="0" xfId="0" applyFont="1" applyFill="1" applyAlignment="1">
      <alignment horizontal="right"/>
    </xf>
    <xf numFmtId="0" fontId="4" fillId="9" borderId="0" xfId="0" applyFont="1" applyFill="1" applyAlignment="1">
      <alignment horizontal="right"/>
    </xf>
    <xf numFmtId="0" fontId="4" fillId="14" borderId="0" xfId="0" applyFont="1" applyFill="1" applyAlignment="1">
      <alignment horizontal="right"/>
    </xf>
    <xf numFmtId="0" fontId="0" fillId="0" borderId="0" xfId="0" applyAlignment="1">
      <alignment horizontal="left" indent="1"/>
    </xf>
    <xf numFmtId="0" fontId="14" fillId="2" borderId="0" xfId="0" applyFont="1" applyFill="1" applyAlignment="1">
      <alignment horizontal="right"/>
    </xf>
    <xf numFmtId="0" fontId="0" fillId="5" borderId="8" xfId="0" applyFill="1" applyBorder="1" applyAlignment="1" applyProtection="1">
      <alignment horizontal="center" vertical="center" wrapText="1"/>
      <protection locked="0"/>
    </xf>
    <xf numFmtId="0" fontId="0" fillId="5" borderId="12" xfId="0" applyFill="1" applyBorder="1" applyAlignment="1" applyProtection="1">
      <alignment horizontal="center" vertical="center" wrapText="1"/>
      <protection locked="0"/>
    </xf>
    <xf numFmtId="0" fontId="11" fillId="3" borderId="3" xfId="0" applyFont="1" applyFill="1" applyBorder="1" applyAlignment="1" applyProtection="1">
      <alignment horizontal="center" vertical="center" wrapText="1"/>
      <protection locked="0"/>
    </xf>
    <xf numFmtId="0" fontId="11" fillId="3" borderId="4" xfId="0" applyFont="1" applyFill="1" applyBorder="1" applyAlignment="1" applyProtection="1">
      <alignment horizontal="center" vertical="center" wrapText="1"/>
      <protection locked="0"/>
    </xf>
    <xf numFmtId="0" fontId="0" fillId="5" borderId="2" xfId="0" applyFill="1" applyBorder="1" applyAlignment="1" applyProtection="1">
      <alignment horizontal="center" vertical="center" wrapText="1"/>
      <protection locked="0"/>
    </xf>
    <xf numFmtId="0" fontId="11" fillId="15" borderId="8" xfId="0" applyFont="1" applyFill="1" applyBorder="1" applyAlignment="1" applyProtection="1">
      <alignment horizontal="center" vertical="center" wrapText="1"/>
      <protection locked="0"/>
    </xf>
    <xf numFmtId="0" fontId="11" fillId="15" borderId="1" xfId="0" applyFont="1" applyFill="1" applyBorder="1" applyAlignment="1" applyProtection="1">
      <alignment horizontal="center" vertical="center" wrapText="1"/>
      <protection locked="0"/>
    </xf>
    <xf numFmtId="0" fontId="11" fillId="15" borderId="9" xfId="0" applyFont="1" applyFill="1" applyBorder="1" applyAlignment="1" applyProtection="1">
      <alignment horizontal="center" vertical="center" wrapText="1"/>
      <protection locked="0"/>
    </xf>
    <xf numFmtId="0" fontId="11" fillId="3" borderId="5" xfId="0" applyFont="1" applyFill="1" applyBorder="1" applyAlignment="1" applyProtection="1">
      <alignment horizontal="center" vertical="center" wrapText="1"/>
      <protection locked="0"/>
    </xf>
    <xf numFmtId="0" fontId="2" fillId="4" borderId="1" xfId="1" applyFont="1" applyFill="1" applyBorder="1" applyAlignment="1" applyProtection="1">
      <alignment horizontal="left" vertical="center"/>
      <protection locked="0"/>
    </xf>
    <xf numFmtId="0" fontId="5" fillId="4" borderId="0" xfId="0" applyFont="1" applyFill="1" applyProtection="1">
      <protection locked="0"/>
    </xf>
    <xf numFmtId="0" fontId="0" fillId="0" borderId="0" xfId="0" applyProtection="1">
      <protection locked="0"/>
    </xf>
    <xf numFmtId="164" fontId="7" fillId="0" borderId="11" xfId="0" applyNumberFormat="1" applyFont="1" applyBorder="1" applyProtection="1">
      <protection locked="0"/>
    </xf>
    <xf numFmtId="0" fontId="7" fillId="0" borderId="0" xfId="0" applyFont="1" applyProtection="1">
      <protection locked="0"/>
    </xf>
    <xf numFmtId="0" fontId="3" fillId="0" borderId="1" xfId="1" applyFont="1" applyBorder="1" applyAlignment="1" applyProtection="1">
      <alignment horizontal="left" vertical="center"/>
      <protection locked="0"/>
    </xf>
    <xf numFmtId="0" fontId="8" fillId="0" borderId="0" xfId="0" applyFont="1" applyProtection="1">
      <protection locked="0"/>
    </xf>
    <xf numFmtId="0" fontId="5" fillId="2" borderId="10" xfId="1" applyFont="1" applyFill="1" applyBorder="1" applyProtection="1">
      <protection locked="0"/>
    </xf>
    <xf numFmtId="0" fontId="5" fillId="2" borderId="6" xfId="1" applyFont="1" applyFill="1" applyBorder="1" applyProtection="1">
      <protection locked="0"/>
    </xf>
    <xf numFmtId="0" fontId="6" fillId="3" borderId="6" xfId="1" applyFont="1" applyFill="1" applyBorder="1" applyAlignment="1" applyProtection="1">
      <alignment horizontal="center" vertical="center"/>
      <protection locked="0"/>
    </xf>
    <xf numFmtId="0" fontId="6" fillId="0" borderId="6" xfId="1" applyFont="1" applyBorder="1" applyAlignment="1" applyProtection="1">
      <alignment horizontal="center" vertical="center"/>
      <protection locked="0"/>
    </xf>
    <xf numFmtId="0" fontId="6" fillId="0" borderId="7" xfId="1" applyFont="1" applyBorder="1" applyAlignment="1" applyProtection="1">
      <alignment horizontal="center" vertical="center"/>
      <protection locked="0"/>
    </xf>
    <xf numFmtId="0" fontId="6" fillId="0" borderId="2" xfId="1" applyFont="1" applyBorder="1" applyAlignment="1" applyProtection="1">
      <alignment horizontal="center" vertical="center"/>
      <protection locked="0"/>
    </xf>
    <xf numFmtId="0" fontId="0" fillId="5" borderId="3" xfId="0"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6" fillId="3" borderId="4" xfId="0" applyFont="1" applyFill="1" applyBorder="1" applyAlignment="1" applyProtection="1">
      <alignment horizontal="center" vertical="center" wrapText="1"/>
      <protection locked="0"/>
    </xf>
    <xf numFmtId="0" fontId="6" fillId="3" borderId="5" xfId="0" applyFont="1" applyFill="1" applyBorder="1" applyAlignment="1" applyProtection="1">
      <alignment horizontal="center" vertical="center" wrapText="1"/>
      <protection locked="0"/>
    </xf>
    <xf numFmtId="0" fontId="3" fillId="5" borderId="2" xfId="0" applyFont="1" applyFill="1" applyBorder="1" applyAlignment="1" applyProtection="1">
      <alignment horizontal="center" vertical="center"/>
      <protection locked="0"/>
    </xf>
    <xf numFmtId="0" fontId="6" fillId="0" borderId="2" xfId="0" applyFont="1" applyBorder="1" applyAlignment="1" applyProtection="1">
      <alignment horizontal="left" vertical="top" wrapText="1"/>
      <protection locked="0"/>
    </xf>
    <xf numFmtId="0" fontId="6" fillId="6" borderId="8" xfId="0" applyFont="1" applyFill="1" applyBorder="1" applyAlignment="1" applyProtection="1">
      <alignment horizontal="center" vertical="center" wrapText="1"/>
      <protection locked="0"/>
    </xf>
    <xf numFmtId="0" fontId="6" fillId="6" borderId="1" xfId="0" applyFont="1" applyFill="1" applyBorder="1" applyAlignment="1" applyProtection="1">
      <alignment horizontal="center" vertical="center" wrapText="1"/>
      <protection locked="0"/>
    </xf>
    <xf numFmtId="0" fontId="6" fillId="6" borderId="9" xfId="0" applyFont="1" applyFill="1" applyBorder="1" applyAlignment="1" applyProtection="1">
      <alignment horizontal="center" vertical="center" wrapText="1"/>
      <protection locked="0"/>
    </xf>
    <xf numFmtId="0" fontId="11" fillId="6" borderId="8" xfId="0" applyFont="1" applyFill="1" applyBorder="1" applyAlignment="1" applyProtection="1">
      <alignment horizontal="center" vertical="center" wrapText="1"/>
      <protection locked="0"/>
    </xf>
    <xf numFmtId="0" fontId="11" fillId="6" borderId="1" xfId="0" applyFont="1" applyFill="1" applyBorder="1" applyAlignment="1" applyProtection="1">
      <alignment horizontal="center" vertical="center" wrapText="1"/>
      <protection locked="0"/>
    </xf>
    <xf numFmtId="0" fontId="11" fillId="6" borderId="9" xfId="0" applyFont="1" applyFill="1" applyBorder="1" applyAlignment="1" applyProtection="1">
      <alignment horizontal="center" vertical="center" wrapText="1"/>
      <protection locked="0"/>
    </xf>
    <xf numFmtId="0" fontId="3" fillId="5" borderId="14" xfId="0" applyFont="1" applyFill="1" applyBorder="1" applyAlignment="1" applyProtection="1">
      <alignment horizontal="center" vertical="center"/>
      <protection locked="0"/>
    </xf>
    <xf numFmtId="2" fontId="0" fillId="0" borderId="0" xfId="0" applyNumberFormat="1" applyProtection="1">
      <protection locked="0"/>
    </xf>
    <xf numFmtId="2" fontId="0" fillId="0" borderId="2" xfId="0" applyNumberFormat="1" applyBorder="1" applyAlignment="1">
      <alignment horizontal="center" vertical="center"/>
    </xf>
    <xf numFmtId="0" fontId="5" fillId="13" borderId="0" xfId="0" applyFont="1" applyFill="1" applyProtection="1">
      <protection locked="0"/>
    </xf>
    <xf numFmtId="0" fontId="0" fillId="0" borderId="2" xfId="0" applyBorder="1" applyAlignment="1" applyProtection="1">
      <alignment horizontal="left" vertical="top"/>
      <protection locked="0"/>
    </xf>
    <xf numFmtId="0" fontId="6" fillId="8" borderId="8" xfId="0" applyFont="1" applyFill="1" applyBorder="1" applyAlignment="1" applyProtection="1">
      <alignment horizontal="center" vertical="center" wrapText="1"/>
      <protection locked="0"/>
    </xf>
    <xf numFmtId="0" fontId="6" fillId="8" borderId="1" xfId="0" applyFont="1" applyFill="1" applyBorder="1" applyAlignment="1" applyProtection="1">
      <alignment horizontal="center" vertical="center" wrapText="1"/>
      <protection locked="0"/>
    </xf>
    <xf numFmtId="0" fontId="6" fillId="8" borderId="9" xfId="0" applyFont="1" applyFill="1" applyBorder="1" applyAlignment="1" applyProtection="1">
      <alignment horizontal="center" vertical="center" wrapText="1"/>
      <protection locked="0"/>
    </xf>
    <xf numFmtId="0" fontId="11" fillId="8" borderId="1" xfId="0" applyFont="1" applyFill="1" applyBorder="1" applyAlignment="1" applyProtection="1">
      <alignment horizontal="center" vertical="center" wrapText="1"/>
      <protection locked="0"/>
    </xf>
    <xf numFmtId="0" fontId="15" fillId="5" borderId="2" xfId="0" applyFont="1" applyFill="1" applyBorder="1" applyAlignment="1" applyProtection="1">
      <alignment horizontal="center" vertical="center" wrapText="1"/>
      <protection locked="0"/>
    </xf>
    <xf numFmtId="0" fontId="11" fillId="0" borderId="3" xfId="0" applyFont="1" applyBorder="1" applyAlignment="1" applyProtection="1">
      <alignment horizontal="center" vertical="center" wrapText="1"/>
      <protection locked="0"/>
    </xf>
    <xf numFmtId="0" fontId="11" fillId="0" borderId="4" xfId="0" applyFont="1" applyBorder="1" applyAlignment="1" applyProtection="1">
      <alignment horizontal="center" vertical="center" wrapText="1"/>
      <protection locked="0"/>
    </xf>
    <xf numFmtId="0" fontId="11" fillId="0" borderId="5" xfId="0" applyFont="1" applyBorder="1" applyAlignment="1" applyProtection="1">
      <alignment horizontal="center" vertical="center" wrapText="1"/>
      <protection locked="0"/>
    </xf>
    <xf numFmtId="0" fontId="11" fillId="8" borderId="9"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9" xfId="0" applyFont="1" applyFill="1" applyBorder="1" applyAlignment="1" applyProtection="1">
      <alignment horizontal="center" vertical="center" wrapText="1"/>
      <protection locked="0"/>
    </xf>
    <xf numFmtId="2" fontId="0" fillId="8" borderId="2" xfId="0" applyNumberFormat="1" applyFill="1" applyBorder="1" applyAlignment="1">
      <alignment horizontal="center" vertical="center"/>
    </xf>
    <xf numFmtId="0" fontId="5" fillId="10" borderId="0" xfId="0" applyFont="1" applyFill="1" applyProtection="1">
      <protection locked="0"/>
    </xf>
    <xf numFmtId="0" fontId="6" fillId="11" borderId="8" xfId="0" applyFont="1" applyFill="1" applyBorder="1" applyAlignment="1" applyProtection="1">
      <alignment horizontal="center" vertical="center" wrapText="1"/>
      <protection locked="0"/>
    </xf>
    <xf numFmtId="0" fontId="6" fillId="11" borderId="1" xfId="0" applyFont="1" applyFill="1" applyBorder="1" applyAlignment="1" applyProtection="1">
      <alignment horizontal="center" vertical="center" wrapText="1"/>
      <protection locked="0"/>
    </xf>
    <xf numFmtId="0" fontId="6" fillId="11" borderId="9" xfId="0" applyFont="1" applyFill="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5" fillId="9" borderId="0" xfId="0" applyFont="1" applyFill="1" applyProtection="1">
      <protection locked="0"/>
    </xf>
    <xf numFmtId="0" fontId="7" fillId="0" borderId="0" xfId="0" quotePrefix="1" applyFont="1" applyProtection="1">
      <protection locked="0"/>
    </xf>
    <xf numFmtId="0" fontId="6" fillId="12" borderId="1" xfId="0" applyFont="1" applyFill="1" applyBorder="1" applyAlignment="1" applyProtection="1">
      <alignment horizontal="center" vertical="center" wrapText="1"/>
      <protection locked="0"/>
    </xf>
    <xf numFmtId="0" fontId="6" fillId="12" borderId="9" xfId="0" applyFont="1" applyFill="1" applyBorder="1" applyAlignment="1" applyProtection="1">
      <alignment horizontal="center" vertical="center" wrapText="1"/>
      <protection locked="0"/>
    </xf>
    <xf numFmtId="0" fontId="11" fillId="12" borderId="1" xfId="0" applyFont="1" applyFill="1" applyBorder="1" applyAlignment="1" applyProtection="1">
      <alignment horizontal="center" vertical="center" wrapText="1"/>
      <protection locked="0"/>
    </xf>
    <xf numFmtId="0" fontId="11" fillId="12" borderId="9" xfId="0" applyFont="1" applyFill="1" applyBorder="1" applyAlignment="1" applyProtection="1">
      <alignment horizontal="center" vertical="center" wrapText="1"/>
      <protection locked="0"/>
    </xf>
    <xf numFmtId="2" fontId="0" fillId="16" borderId="2" xfId="0" applyNumberFormat="1" applyFill="1" applyBorder="1" applyAlignment="1">
      <alignment horizontal="center" vertical="center"/>
    </xf>
    <xf numFmtId="0" fontId="5" fillId="14" borderId="0" xfId="0" applyFont="1" applyFill="1" applyProtection="1">
      <protection locked="0"/>
    </xf>
    <xf numFmtId="0" fontId="5" fillId="2" borderId="0" xfId="1" applyFont="1" applyFill="1" applyProtection="1">
      <protection locked="0"/>
    </xf>
    <xf numFmtId="2" fontId="0" fillId="15" borderId="2" xfId="0" applyNumberFormat="1" applyFill="1" applyBorder="1" applyAlignment="1">
      <alignment horizontal="center" vertical="center"/>
    </xf>
    <xf numFmtId="0" fontId="4" fillId="2" borderId="1" xfId="1" applyFont="1" applyFill="1" applyBorder="1" applyAlignment="1" applyProtection="1">
      <alignment horizontal="right" vertical="center"/>
      <protection locked="0"/>
    </xf>
    <xf numFmtId="0" fontId="4" fillId="2" borderId="0" xfId="1" applyFont="1" applyFill="1" applyAlignment="1" applyProtection="1">
      <alignment horizontal="right" vertical="center"/>
      <protection locked="0"/>
    </xf>
    <xf numFmtId="0" fontId="6" fillId="15" borderId="9" xfId="0" applyFont="1" applyFill="1" applyBorder="1" applyAlignment="1" applyProtection="1">
      <alignment horizontal="center" vertical="center" wrapText="1"/>
      <protection locked="0"/>
    </xf>
    <xf numFmtId="0" fontId="0" fillId="0" borderId="0" xfId="0" applyAlignment="1">
      <alignment wrapText="1"/>
    </xf>
    <xf numFmtId="0" fontId="0" fillId="0" borderId="0" xfId="0" applyAlignment="1">
      <alignment vertical="top" wrapText="1"/>
    </xf>
    <xf numFmtId="0" fontId="0" fillId="0" borderId="0" xfId="0" applyAlignment="1">
      <alignment horizontal="left" vertical="top" wrapText="1"/>
    </xf>
    <xf numFmtId="0" fontId="0" fillId="0" borderId="0" xfId="0" applyAlignment="1">
      <alignment horizontal="center" vertical="center"/>
    </xf>
    <xf numFmtId="0" fontId="4" fillId="2" borderId="6" xfId="1" applyFont="1" applyFill="1" applyBorder="1" applyAlignment="1">
      <alignment horizontal="right"/>
    </xf>
    <xf numFmtId="0" fontId="4" fillId="2" borderId="1" xfId="1" applyFont="1" applyFill="1" applyBorder="1" applyAlignment="1">
      <alignment horizontal="right" vertical="center"/>
    </xf>
    <xf numFmtId="0" fontId="0" fillId="0" borderId="3" xfId="0" applyBorder="1" applyAlignment="1" applyProtection="1">
      <alignment horizontal="left" vertical="top" wrapText="1"/>
      <protection locked="0"/>
    </xf>
    <xf numFmtId="0" fontId="0" fillId="0" borderId="4" xfId="0" applyBorder="1" applyAlignment="1" applyProtection="1">
      <alignment horizontal="left" vertical="top" wrapText="1"/>
      <protection locked="0"/>
    </xf>
    <xf numFmtId="0" fontId="0" fillId="0" borderId="5" xfId="0" applyBorder="1" applyAlignment="1" applyProtection="1">
      <alignment horizontal="left" vertical="top" wrapText="1"/>
      <protection locked="0"/>
    </xf>
    <xf numFmtId="0" fontId="3" fillId="0" borderId="6" xfId="1" applyFont="1" applyBorder="1" applyAlignment="1" applyProtection="1">
      <alignment horizontal="center" vertical="center"/>
      <protection locked="0"/>
    </xf>
    <xf numFmtId="0" fontId="3" fillId="0" borderId="1" xfId="1" applyFont="1" applyBorder="1" applyAlignment="1" applyProtection="1">
      <alignment horizontal="center" vertical="center"/>
      <protection locked="0"/>
    </xf>
    <xf numFmtId="0" fontId="4" fillId="2" borderId="6" xfId="1" applyFont="1" applyFill="1" applyBorder="1" applyAlignment="1" applyProtection="1">
      <alignment horizontal="right"/>
      <protection locked="0"/>
    </xf>
    <xf numFmtId="0" fontId="4" fillId="2" borderId="1" xfId="1" applyFont="1" applyFill="1" applyBorder="1" applyAlignment="1" applyProtection="1">
      <alignment horizontal="right" vertical="center"/>
      <protection locked="0"/>
    </xf>
    <xf numFmtId="0" fontId="3" fillId="0" borderId="0" xfId="1" applyFont="1" applyAlignment="1" applyProtection="1">
      <alignment horizontal="left" vertical="center"/>
      <protection locked="0"/>
    </xf>
    <xf numFmtId="0" fontId="3" fillId="0" borderId="13" xfId="1" applyFont="1" applyBorder="1" applyAlignment="1" applyProtection="1">
      <alignment horizontal="left" vertical="center"/>
      <protection locked="0"/>
    </xf>
    <xf numFmtId="0" fontId="2" fillId="13" borderId="1" xfId="1" applyFont="1" applyFill="1" applyBorder="1" applyAlignment="1" applyProtection="1">
      <alignment horizontal="left" vertical="center"/>
      <protection locked="0"/>
    </xf>
    <xf numFmtId="0" fontId="2" fillId="10" borderId="1" xfId="1" applyFont="1" applyFill="1" applyBorder="1" applyAlignment="1" applyProtection="1">
      <alignment horizontal="left" vertical="center"/>
      <protection locked="0"/>
    </xf>
    <xf numFmtId="0" fontId="2" fillId="9" borderId="1" xfId="1" applyFont="1" applyFill="1" applyBorder="1" applyAlignment="1" applyProtection="1">
      <alignment horizontal="left" vertical="center"/>
      <protection locked="0"/>
    </xf>
    <xf numFmtId="0" fontId="2" fillId="14" borderId="0" xfId="1" applyFont="1" applyFill="1" applyAlignment="1" applyProtection="1">
      <alignment horizontal="left" vertical="center"/>
      <protection locked="0"/>
    </xf>
    <xf numFmtId="0" fontId="2" fillId="14" borderId="1" xfId="1" applyFont="1" applyFill="1" applyBorder="1" applyAlignment="1" applyProtection="1">
      <alignment horizontal="left" vertical="center"/>
      <protection locked="0"/>
    </xf>
    <xf numFmtId="0" fontId="4" fillId="2" borderId="0" xfId="1" applyFont="1" applyFill="1" applyAlignment="1" applyProtection="1">
      <alignment horizontal="right"/>
      <protection locked="0"/>
    </xf>
    <xf numFmtId="0" fontId="4" fillId="2" borderId="0" xfId="1" applyFont="1" applyFill="1" applyAlignment="1" applyProtection="1">
      <alignment horizontal="right" vertical="center"/>
      <protection locked="0"/>
    </xf>
  </cellXfs>
  <cellStyles count="3">
    <cellStyle name="Normal" xfId="0" builtinId="0"/>
    <cellStyle name="Normal 2" xfId="1" xr:uid="{00000000-0005-0000-0000-000001000000}"/>
    <cellStyle name="Percent 2" xfId="2" xr:uid="{00000000-0005-0000-0000-000002000000}"/>
  </cellStyles>
  <dxfs count="2">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DDDD"/>
      <color rgb="FFFFEEB7"/>
      <color rgb="FFDEA900"/>
      <color rgb="FFFFB9B9"/>
      <color rgb="FFC3DEB0"/>
      <color rgb="FFB9E1FF"/>
      <color rgb="FF89CCFF"/>
      <color rgb="FFEADC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microsoft.com/office/2017/06/relationships/rdRichValue" Target="richData/rdrichvalue.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22/10/relationships/richValueRel" Target="richData/richValueRel.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eetMetadata" Target="metadata.xml"/><Relationship Id="rId5" Type="http://schemas.openxmlformats.org/officeDocument/2006/relationships/worksheet" Target="worksheets/sheet5.xml"/><Relationship Id="rId15" Type="http://schemas.microsoft.com/office/2017/06/relationships/rdRichValueTypes" Target="richData/rdRichValueTypes.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microsoft.com/office/2017/06/relationships/rdRichValueStructure" Target="richData/rdrichvaluestructure.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C20"/>
  <sheetViews>
    <sheetView tabSelected="1" zoomScale="110" zoomScaleNormal="110" workbookViewId="0">
      <selection activeCell="C10" sqref="C10"/>
    </sheetView>
  </sheetViews>
  <sheetFormatPr defaultColWidth="8.6640625" defaultRowHeight="14.4" x14ac:dyDescent="0.3"/>
  <cols>
    <col min="1" max="1" width="50.6640625" customWidth="1"/>
    <col min="3" max="3" width="51.44140625" customWidth="1"/>
  </cols>
  <sheetData>
    <row r="2" spans="1:3" ht="53.4" customHeight="1" x14ac:dyDescent="0.3">
      <c r="A2" s="84" t="e" vm="1">
        <v>#VALUE!</v>
      </c>
      <c r="B2" s="84"/>
    </row>
    <row r="6" spans="1:3" ht="25.8" x14ac:dyDescent="0.5">
      <c r="A6" s="2" t="s">
        <v>0</v>
      </c>
    </row>
    <row r="7" spans="1:3" ht="18" x14ac:dyDescent="0.35">
      <c r="A7" s="85" t="s">
        <v>1</v>
      </c>
      <c r="B7" s="85"/>
    </row>
    <row r="8" spans="1:3" ht="18" x14ac:dyDescent="0.3">
      <c r="A8" s="86" t="s">
        <v>2</v>
      </c>
      <c r="B8" s="86"/>
    </row>
    <row r="9" spans="1:3" ht="18" x14ac:dyDescent="0.35">
      <c r="A9" s="85" t="s">
        <v>3</v>
      </c>
      <c r="B9" s="85"/>
    </row>
    <row r="10" spans="1:3" ht="18" x14ac:dyDescent="0.3">
      <c r="A10" s="86" t="s">
        <v>4</v>
      </c>
      <c r="B10" s="86"/>
      <c r="C10" t="s">
        <v>261</v>
      </c>
    </row>
    <row r="12" spans="1:3" ht="18" x14ac:dyDescent="0.35">
      <c r="A12" s="3" t="s">
        <v>5</v>
      </c>
      <c r="B12" s="1" t="str">
        <f>IF('Science&amp;Technology'!J2&lt;&gt;0,'Science&amp;Technology'!J2,"")</f>
        <v/>
      </c>
      <c r="C12" s="8" t="str">
        <f>IF(C10=Weights!E1,"NOT RELEVANT",IF('Science&amp;Technology'!J2=0,"",IF(B12&lt;=50,"POOR",IF(B12&lt;=65,"FAIR",IF(B12&lt;=75,"GOOD",IF(B12&lt;=85,"VERY GOOD","EXCELLENT"))))))</f>
        <v/>
      </c>
    </row>
    <row r="13" spans="1:3" ht="18" x14ac:dyDescent="0.35">
      <c r="A13" s="4" t="s">
        <v>6</v>
      </c>
      <c r="B13" s="1" t="str">
        <f>IF('Implementation Feasibility'!J2&lt;&gt;0,'Implementation Feasibility'!J2,"")</f>
        <v/>
      </c>
      <c r="C13" s="8" t="str">
        <f>IF('Implementation Feasibility'!J2=0,"",IF(B13&lt;=50,"POOR",IF(B13&lt;=65,"FAIR",IF(B13&lt;=75,"GOOD",IF(B13&lt;=85,"VERY GOOD","EXCELLENT")))))</f>
        <v/>
      </c>
    </row>
    <row r="14" spans="1:3" ht="18" x14ac:dyDescent="0.35">
      <c r="A14" s="5" t="s">
        <v>7</v>
      </c>
      <c r="B14" s="1" t="str">
        <f>IF('Operations&amp;ISS Utilization'!J2&lt;&gt;0,'Operations&amp;ISS Utilization'!J2,"")</f>
        <v/>
      </c>
      <c r="C14" s="8" t="str">
        <f>IF('Operations&amp;ISS Utilization'!J2=0,"",IF(B14&lt;=50,"POOR",IF(B14&lt;=65,"FAIR",IF(B14&lt;=75,"GOOD",IF(B14&lt;=85,"VERY GOOD","EXCELLENT")))))</f>
        <v/>
      </c>
    </row>
    <row r="15" spans="1:3" ht="18" x14ac:dyDescent="0.35">
      <c r="A15" s="6" t="s">
        <v>8</v>
      </c>
      <c r="B15" s="1" t="str">
        <f>IF('Business&amp;Economic'!J2&lt;&gt;0,'Business&amp;Economic'!J2,"")</f>
        <v/>
      </c>
      <c r="C15" s="8" t="str">
        <f>IF(AND(C10&lt;&gt;Weights!C1,C10&lt;&gt;Weights!D1),"NOT RELEVANT",IF('Business&amp;Economic'!J2=0,"",IF(B15&lt;=50,"POOR",IF(B15&lt;=65,"FAIR",IF(B15&lt;=75,"GOOD",IF(B15&lt;=85,"VERY GOOD","EXCELLENT"))))))</f>
        <v/>
      </c>
    </row>
    <row r="16" spans="1:3" ht="18" x14ac:dyDescent="0.35">
      <c r="A16" s="7" t="s">
        <v>277</v>
      </c>
      <c r="B16" s="1" t="str">
        <f>IF('STEM Education'!J2&lt;&gt;0,'STEM Education'!J2,"")</f>
        <v/>
      </c>
      <c r="C16" s="8" t="str">
        <f>IF(C10&lt;&gt;Weights!E1,"NOT RELEVANT",IF(B16&lt;=50,"POOR",IF('STEM Education'!J2=0,"",IF(B16&lt;=65,"FAIR",IF(B16&lt;=75,"GOOD",IF(B16&lt;=85,"VERY GOOD","EXCELLENT"))))))</f>
        <v>NOT RELEVANT</v>
      </c>
    </row>
    <row r="18" spans="1:3" x14ac:dyDescent="0.3">
      <c r="A18" s="9" t="s">
        <v>9</v>
      </c>
      <c r="B18" s="1" t="str">
        <f>IFERROR(IF(C10="Fundamental Science",AVERAGE(B12:B14),IF(OR(C10="In-Space Production",C10="Technology Development"),0.35*B12+0.1*B13+0.1*B14+0.45*B15,IF(AND(C10="STEM Engagement and Outreach",B13&lt;&gt;""),0.125*B13+0.125*B14+0.75*B16,B16))),"")</f>
        <v/>
      </c>
      <c r="C18" s="8" t="str">
        <f>IF(B18="","",IF(B18&lt;50, "POOR", IF(B18&lt;65, "FAIR", IF(B18&lt;75, "GOOD", IF(B18&lt;85, "VERY GOOD", "EXCELLENT")))))</f>
        <v/>
      </c>
    </row>
    <row r="20" spans="1:3" ht="225" customHeight="1" x14ac:dyDescent="0.3">
      <c r="A20" s="83" t="s">
        <v>10</v>
      </c>
      <c r="B20" s="83"/>
      <c r="C20" s="83"/>
    </row>
  </sheetData>
  <mergeCells count="6">
    <mergeCell ref="A20:C20"/>
    <mergeCell ref="A2:B2"/>
    <mergeCell ref="A7:B7"/>
    <mergeCell ref="A8:B8"/>
    <mergeCell ref="A9:B9"/>
    <mergeCell ref="A10:B10"/>
  </mergeCells>
  <conditionalFormatting sqref="B12:C16">
    <cfRule type="expression" dxfId="1" priority="4">
      <formula>$C12="NOT RELEVANT"</formula>
    </cfRule>
  </conditionalFormatting>
  <conditionalFormatting sqref="C18">
    <cfRule type="expression" dxfId="0" priority="1">
      <formula>$C18="NOT RELEVANT"</formula>
    </cfRule>
  </conditionalFormatting>
  <pageMargins left="0.7" right="0.7" top="0.75" bottom="0.75" header="0.3" footer="0.3"/>
  <pageSetup scale="82"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Weights!$B$1:$E$1</xm:f>
          </x14:formula1>
          <xm:sqref>C10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3"/>
  <sheetViews>
    <sheetView zoomScale="80" zoomScaleNormal="80" zoomScaleSheetLayoutView="80" workbookViewId="0">
      <pane xSplit="2" ySplit="4" topLeftCell="C5" activePane="bottomRight" state="frozen"/>
      <selection pane="topRight" activeCell="C1" sqref="C1"/>
      <selection pane="bottomLeft" activeCell="A5" sqref="A5"/>
      <selection pane="bottomRight" activeCell="K2" sqref="K2"/>
    </sheetView>
  </sheetViews>
  <sheetFormatPr defaultColWidth="8.6640625" defaultRowHeight="14.4" x14ac:dyDescent="0.3"/>
  <cols>
    <col min="1" max="1" width="27" style="21" customWidth="1"/>
    <col min="2" max="2" width="6.6640625" style="21" customWidth="1"/>
    <col min="3" max="8" width="20.6640625" style="21" customWidth="1"/>
    <col min="9" max="9" width="15.6640625" style="21" customWidth="1"/>
    <col min="10" max="10" width="16.44140625" style="21" customWidth="1"/>
    <col min="11" max="13" width="44.6640625" style="21" customWidth="1"/>
    <col min="14" max="16384" width="8.6640625" style="21"/>
  </cols>
  <sheetData>
    <row r="1" spans="1:13" ht="21.6" thickBot="1" x14ac:dyDescent="0.4">
      <c r="A1" s="19" t="s">
        <v>11</v>
      </c>
      <c r="B1" s="19"/>
      <c r="C1" s="19"/>
      <c r="D1" s="19"/>
      <c r="E1" s="19"/>
      <c r="F1" s="19"/>
      <c r="G1" s="19"/>
      <c r="H1" s="19"/>
      <c r="I1" s="20"/>
      <c r="J1" s="20" t="s">
        <v>12</v>
      </c>
      <c r="K1" s="20"/>
    </row>
    <row r="2" spans="1:13" ht="18.600000000000001" thickBot="1" x14ac:dyDescent="0.4">
      <c r="A2" s="92" t="s">
        <v>1</v>
      </c>
      <c r="B2" s="92"/>
      <c r="C2" s="90">
        <f>'Proposal Summary'!C7</f>
        <v>0</v>
      </c>
      <c r="D2" s="90"/>
      <c r="E2" s="90"/>
      <c r="F2" s="90"/>
      <c r="G2" s="79" t="s">
        <v>3</v>
      </c>
      <c r="H2" s="94">
        <f>'Proposal Summary'!C9</f>
        <v>0</v>
      </c>
      <c r="I2" s="95"/>
      <c r="J2" s="22">
        <f>IF(ISBLANK(I5),0,(SUM(J5:J11)*20)+12.5-((SUM(J5:J11)*20)/8))</f>
        <v>0</v>
      </c>
      <c r="K2" s="23" t="str">
        <f>IF(J2=0,"",IF(J2&lt;50,"POOR",IF(J2&lt;65,"FAIR",IF(J2&lt;75,"GOOD",IF(J2&lt;85,"VERY GOOD","EXCELLENT")))))</f>
        <v/>
      </c>
    </row>
    <row r="3" spans="1:13" ht="18" x14ac:dyDescent="0.3">
      <c r="A3" s="93" t="s">
        <v>2</v>
      </c>
      <c r="B3" s="93"/>
      <c r="C3" s="91">
        <f>'Proposal Summary'!C8</f>
        <v>0</v>
      </c>
      <c r="D3" s="91"/>
      <c r="E3" s="91"/>
      <c r="F3" s="91"/>
      <c r="G3" s="78" t="s">
        <v>4</v>
      </c>
      <c r="H3" s="24" t="str">
        <f>'Proposal Summary'!C10</f>
        <v>Technology Development</v>
      </c>
      <c r="J3" s="25">
        <f>HLOOKUP(H3, TYPES, 2, FALSE)</f>
        <v>3</v>
      </c>
    </row>
    <row r="4" spans="1:13" ht="18.600000000000001" thickBot="1" x14ac:dyDescent="0.4">
      <c r="A4" s="26"/>
      <c r="B4" s="27"/>
      <c r="C4" s="28" t="s">
        <v>13</v>
      </c>
      <c r="D4" s="29" t="s">
        <v>14</v>
      </c>
      <c r="E4" s="29" t="s">
        <v>15</v>
      </c>
      <c r="F4" s="29" t="s">
        <v>16</v>
      </c>
      <c r="G4" s="29" t="s">
        <v>17</v>
      </c>
      <c r="H4" s="30" t="s">
        <v>18</v>
      </c>
      <c r="I4" s="31" t="s">
        <v>19</v>
      </c>
      <c r="J4" s="31" t="s">
        <v>20</v>
      </c>
      <c r="K4" s="31" t="s">
        <v>21</v>
      </c>
      <c r="L4" s="31" t="s">
        <v>22</v>
      </c>
      <c r="M4" s="31" t="s">
        <v>23</v>
      </c>
    </row>
    <row r="5" spans="1:13" ht="113.7" customHeight="1" x14ac:dyDescent="0.3">
      <c r="A5" s="32" t="s">
        <v>24</v>
      </c>
      <c r="B5" s="32" t="s">
        <v>25</v>
      </c>
      <c r="C5" s="33" t="s">
        <v>26</v>
      </c>
      <c r="D5" s="34" t="s">
        <v>27</v>
      </c>
      <c r="E5" s="34" t="s">
        <v>28</v>
      </c>
      <c r="F5" s="34" t="s">
        <v>29</v>
      </c>
      <c r="G5" s="34" t="s">
        <v>30</v>
      </c>
      <c r="H5" s="35" t="s">
        <v>31</v>
      </c>
      <c r="I5" s="36"/>
      <c r="J5" s="46">
        <f>IFERROR(I5*VLOOKUP(B5,WEIGHTS,$J$3),0)</f>
        <v>0</v>
      </c>
      <c r="K5" s="37"/>
      <c r="L5" s="37"/>
      <c r="M5" s="37"/>
    </row>
    <row r="6" spans="1:13" ht="110.4" x14ac:dyDescent="0.3">
      <c r="A6" s="14" t="s">
        <v>32</v>
      </c>
      <c r="B6" s="32" t="s">
        <v>33</v>
      </c>
      <c r="C6" s="38" t="s">
        <v>34</v>
      </c>
      <c r="D6" s="39" t="s">
        <v>35</v>
      </c>
      <c r="E6" s="39" t="s">
        <v>36</v>
      </c>
      <c r="F6" s="39" t="s">
        <v>289</v>
      </c>
      <c r="G6" s="39" t="s">
        <v>291</v>
      </c>
      <c r="H6" s="40" t="s">
        <v>37</v>
      </c>
      <c r="I6" s="36"/>
      <c r="J6" s="46">
        <f t="shared" ref="J6:J11" si="0">IFERROR(I6*VLOOKUP(B6,WEIGHTS,$J$3),0)</f>
        <v>0</v>
      </c>
      <c r="K6" s="37"/>
      <c r="L6" s="37"/>
      <c r="M6" s="37"/>
    </row>
    <row r="7" spans="1:13" ht="82.8" x14ac:dyDescent="0.3">
      <c r="A7" s="14" t="s">
        <v>38</v>
      </c>
      <c r="B7" s="32" t="s">
        <v>39</v>
      </c>
      <c r="C7" s="33" t="s">
        <v>40</v>
      </c>
      <c r="D7" s="13" t="s">
        <v>41</v>
      </c>
      <c r="E7" s="13" t="s">
        <v>42</v>
      </c>
      <c r="F7" s="13" t="s">
        <v>43</v>
      </c>
      <c r="G7" s="13" t="s">
        <v>44</v>
      </c>
      <c r="H7" s="18" t="s">
        <v>45</v>
      </c>
      <c r="I7" s="36"/>
      <c r="J7" s="46">
        <f t="shared" si="0"/>
        <v>0</v>
      </c>
      <c r="K7" s="37"/>
      <c r="L7" s="37"/>
      <c r="M7" s="37"/>
    </row>
    <row r="8" spans="1:13" ht="125.7" customHeight="1" x14ac:dyDescent="0.3">
      <c r="A8" s="14" t="s">
        <v>46</v>
      </c>
      <c r="B8" s="32" t="s">
        <v>47</v>
      </c>
      <c r="C8" s="38"/>
      <c r="D8" s="39" t="s">
        <v>48</v>
      </c>
      <c r="E8" s="39" t="s">
        <v>49</v>
      </c>
      <c r="F8" s="39" t="s">
        <v>50</v>
      </c>
      <c r="G8" s="39" t="s">
        <v>51</v>
      </c>
      <c r="H8" s="40" t="s">
        <v>52</v>
      </c>
      <c r="I8" s="36"/>
      <c r="J8" s="46">
        <f t="shared" si="0"/>
        <v>0</v>
      </c>
      <c r="K8" s="37"/>
      <c r="L8" s="37"/>
      <c r="M8" s="37"/>
    </row>
    <row r="9" spans="1:13" ht="125.7" customHeight="1" x14ac:dyDescent="0.3">
      <c r="A9" s="14" t="s">
        <v>53</v>
      </c>
      <c r="B9" s="32" t="s">
        <v>54</v>
      </c>
      <c r="C9" s="33"/>
      <c r="D9" s="34" t="s">
        <v>55</v>
      </c>
      <c r="E9" s="34" t="s">
        <v>56</v>
      </c>
      <c r="F9" s="34" t="s">
        <v>57</v>
      </c>
      <c r="G9" s="34" t="s">
        <v>58</v>
      </c>
      <c r="H9" s="35" t="s">
        <v>59</v>
      </c>
      <c r="I9" s="36"/>
      <c r="J9" s="46">
        <f t="shared" si="0"/>
        <v>0</v>
      </c>
      <c r="K9" s="37"/>
      <c r="L9" s="37"/>
      <c r="M9" s="37"/>
    </row>
    <row r="10" spans="1:13" ht="165.6" x14ac:dyDescent="0.3">
      <c r="A10" s="14" t="s">
        <v>60</v>
      </c>
      <c r="B10" s="32" t="s">
        <v>61</v>
      </c>
      <c r="C10" s="41" t="s">
        <v>62</v>
      </c>
      <c r="D10" s="42" t="s">
        <v>63</v>
      </c>
      <c r="E10" s="42" t="s">
        <v>64</v>
      </c>
      <c r="F10" s="42" t="s">
        <v>292</v>
      </c>
      <c r="G10" s="42" t="s">
        <v>293</v>
      </c>
      <c r="H10" s="43" t="s">
        <v>290</v>
      </c>
      <c r="I10" s="36"/>
      <c r="J10" s="46">
        <f t="shared" si="0"/>
        <v>0</v>
      </c>
      <c r="K10" s="37"/>
      <c r="L10" s="37"/>
      <c r="M10" s="37"/>
    </row>
    <row r="11" spans="1:13" ht="151.80000000000001" x14ac:dyDescent="0.3">
      <c r="A11" s="14" t="s">
        <v>65</v>
      </c>
      <c r="B11" s="32" t="s">
        <v>66</v>
      </c>
      <c r="C11" s="33" t="s">
        <v>67</v>
      </c>
      <c r="D11" s="34" t="s">
        <v>68</v>
      </c>
      <c r="E11" s="34" t="s">
        <v>49</v>
      </c>
      <c r="F11" s="34" t="s">
        <v>69</v>
      </c>
      <c r="G11" s="34" t="s">
        <v>49</v>
      </c>
      <c r="H11" s="35" t="s">
        <v>294</v>
      </c>
      <c r="I11" s="36"/>
      <c r="J11" s="46">
        <f t="shared" si="0"/>
        <v>0</v>
      </c>
      <c r="K11" s="37"/>
      <c r="L11" s="37"/>
      <c r="M11" s="37"/>
    </row>
    <row r="12" spans="1:13" ht="180" customHeight="1" x14ac:dyDescent="0.3">
      <c r="I12" s="44"/>
      <c r="J12" s="87" t="s">
        <v>70</v>
      </c>
      <c r="K12" s="88"/>
      <c r="L12" s="88"/>
      <c r="M12" s="89"/>
    </row>
    <row r="13" spans="1:13" x14ac:dyDescent="0.3">
      <c r="J13" s="45"/>
    </row>
  </sheetData>
  <sheetProtection sheet="1" objects="1" scenarios="1"/>
  <mergeCells count="6">
    <mergeCell ref="J12:M12"/>
    <mergeCell ref="C2:F2"/>
    <mergeCell ref="C3:F3"/>
    <mergeCell ref="A2:B2"/>
    <mergeCell ref="A3:B3"/>
    <mergeCell ref="H2:I2"/>
  </mergeCells>
  <pageMargins left="0.7" right="0.7" top="0.75" bottom="0.75" header="0.3" footer="0.3"/>
  <pageSetup scale="47" fitToWidth="2" orientation="landscape" r:id="rId1"/>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3"/>
  <sheetViews>
    <sheetView zoomScale="80" zoomScaleNormal="80" workbookViewId="0">
      <pane xSplit="2" ySplit="4" topLeftCell="G5" activePane="bottomRight" state="frozen"/>
      <selection pane="topRight" activeCell="C1" sqref="C1"/>
      <selection pane="bottomLeft" activeCell="A5" sqref="A5"/>
      <selection pane="bottomRight" activeCell="K2" sqref="K2"/>
    </sheetView>
  </sheetViews>
  <sheetFormatPr defaultColWidth="8.6640625" defaultRowHeight="14.4" x14ac:dyDescent="0.3"/>
  <cols>
    <col min="1" max="1" width="27" style="21" customWidth="1"/>
    <col min="2" max="2" width="6.6640625" style="21" customWidth="1"/>
    <col min="3" max="8" width="28.44140625" style="21" customWidth="1"/>
    <col min="9" max="9" width="13.6640625" style="21" customWidth="1"/>
    <col min="10" max="10" width="16.44140625" style="21" customWidth="1"/>
    <col min="11" max="13" width="44.6640625" style="21" customWidth="1"/>
    <col min="14" max="16384" width="8.6640625" style="21"/>
  </cols>
  <sheetData>
    <row r="1" spans="1:13" ht="21.6" thickBot="1" x14ac:dyDescent="0.4">
      <c r="A1" s="96" t="s">
        <v>71</v>
      </c>
      <c r="B1" s="96"/>
      <c r="C1" s="96"/>
      <c r="D1" s="96"/>
      <c r="E1" s="96"/>
      <c r="F1" s="96"/>
      <c r="G1" s="96"/>
      <c r="H1" s="96"/>
      <c r="I1" s="47"/>
      <c r="J1" s="47" t="s">
        <v>72</v>
      </c>
    </row>
    <row r="2" spans="1:13" ht="18.600000000000001" thickBot="1" x14ac:dyDescent="0.4">
      <c r="A2" s="92" t="s">
        <v>1</v>
      </c>
      <c r="B2" s="92"/>
      <c r="C2" s="90">
        <f>'Proposal Summary'!C7</f>
        <v>0</v>
      </c>
      <c r="D2" s="90"/>
      <c r="E2" s="90"/>
      <c r="F2" s="90"/>
      <c r="G2" s="79" t="s">
        <v>3</v>
      </c>
      <c r="H2" s="94">
        <f>'Proposal Summary'!C9</f>
        <v>0</v>
      </c>
      <c r="I2" s="95"/>
      <c r="J2" s="22">
        <f>IF(ISBLANK(I5),0,(SUM(J5:J11)*20)+12.5-((SUM(J5:J11)*20)/8))</f>
        <v>0</v>
      </c>
      <c r="K2" s="23" t="str">
        <f>IF(J2=0,"",IF(J2&lt;50,"POOR",IF(J2&lt;65,"FAIR",IF(J2&lt;75,"GOOD",IF(J2&lt;85,"VERY GOOD","EXCELLENT")))))</f>
        <v/>
      </c>
    </row>
    <row r="3" spans="1:13" ht="18" x14ac:dyDescent="0.3">
      <c r="A3" s="93" t="s">
        <v>2</v>
      </c>
      <c r="B3" s="93"/>
      <c r="C3" s="91">
        <f>'Proposal Summary'!C8</f>
        <v>0</v>
      </c>
      <c r="D3" s="91"/>
      <c r="E3" s="91"/>
      <c r="F3" s="91"/>
      <c r="G3" s="78" t="s">
        <v>4</v>
      </c>
      <c r="H3" s="24" t="str">
        <f>'Proposal Summary'!C10</f>
        <v>Technology Development</v>
      </c>
      <c r="J3" s="25">
        <f>HLOOKUP(H3, TYPES, 2, FALSE)</f>
        <v>3</v>
      </c>
    </row>
    <row r="4" spans="1:13" ht="18.600000000000001" thickBot="1" x14ac:dyDescent="0.4">
      <c r="A4" s="26"/>
      <c r="B4" s="27"/>
      <c r="C4" s="28" t="s">
        <v>73</v>
      </c>
      <c r="D4" s="29" t="s">
        <v>14</v>
      </c>
      <c r="E4" s="29" t="s">
        <v>15</v>
      </c>
      <c r="F4" s="29" t="s">
        <v>16</v>
      </c>
      <c r="G4" s="29" t="s">
        <v>17</v>
      </c>
      <c r="H4" s="30" t="s">
        <v>18</v>
      </c>
      <c r="I4" s="31" t="s">
        <v>74</v>
      </c>
      <c r="J4" s="31" t="s">
        <v>20</v>
      </c>
      <c r="K4" s="31" t="s">
        <v>21</v>
      </c>
      <c r="L4" s="31" t="s">
        <v>22</v>
      </c>
      <c r="M4" s="31" t="s">
        <v>23</v>
      </c>
    </row>
    <row r="5" spans="1:13" ht="67.5" customHeight="1" x14ac:dyDescent="0.3">
      <c r="A5" s="32" t="s">
        <v>75</v>
      </c>
      <c r="B5" s="32" t="s">
        <v>76</v>
      </c>
      <c r="C5" s="33" t="s">
        <v>77</v>
      </c>
      <c r="D5" s="34" t="s">
        <v>78</v>
      </c>
      <c r="E5" s="34" t="s">
        <v>79</v>
      </c>
      <c r="F5" s="34" t="s">
        <v>80</v>
      </c>
      <c r="G5" s="34" t="s">
        <v>81</v>
      </c>
      <c r="H5" s="35" t="s">
        <v>82</v>
      </c>
      <c r="I5" s="36"/>
      <c r="J5" s="46">
        <f>IFERROR(I5*VLOOKUP(B5,WEIGHTS,$J$3),0)</f>
        <v>0</v>
      </c>
      <c r="K5" s="48"/>
      <c r="L5" s="48"/>
      <c r="M5" s="48"/>
    </row>
    <row r="6" spans="1:13" ht="120.75" customHeight="1" x14ac:dyDescent="0.3">
      <c r="A6" s="14" t="s">
        <v>83</v>
      </c>
      <c r="B6" s="32" t="s">
        <v>84</v>
      </c>
      <c r="C6" s="49" t="s">
        <v>85</v>
      </c>
      <c r="D6" s="50" t="s">
        <v>86</v>
      </c>
      <c r="E6" s="50" t="s">
        <v>87</v>
      </c>
      <c r="F6" s="50" t="s">
        <v>88</v>
      </c>
      <c r="G6" s="50" t="s">
        <v>89</v>
      </c>
      <c r="H6" s="51" t="s">
        <v>90</v>
      </c>
      <c r="I6" s="36"/>
      <c r="J6" s="61">
        <f>IFERROR(I6*VLOOKUP(B6,WEIGHTS,$J$3),0)</f>
        <v>0</v>
      </c>
      <c r="K6" s="48"/>
      <c r="L6" s="48"/>
      <c r="M6" s="48"/>
    </row>
    <row r="7" spans="1:13" ht="119.25" customHeight="1" x14ac:dyDescent="0.3">
      <c r="A7" s="14" t="s">
        <v>91</v>
      </c>
      <c r="B7" s="32" t="s">
        <v>92</v>
      </c>
      <c r="C7" s="33" t="s">
        <v>93</v>
      </c>
      <c r="D7" s="34" t="s">
        <v>94</v>
      </c>
      <c r="E7" s="34" t="s">
        <v>95</v>
      </c>
      <c r="F7" s="34" t="s">
        <v>96</v>
      </c>
      <c r="G7" s="34" t="s">
        <v>97</v>
      </c>
      <c r="H7" s="35" t="s">
        <v>98</v>
      </c>
      <c r="I7" s="36"/>
      <c r="J7" s="46">
        <f t="shared" ref="J7:J11" si="0">I7*VLOOKUP(B7,WEIGHTS,$J$3)</f>
        <v>0</v>
      </c>
      <c r="K7" s="48"/>
      <c r="L7" s="48"/>
      <c r="M7" s="48"/>
    </row>
    <row r="8" spans="1:13" ht="78.75" customHeight="1" x14ac:dyDescent="0.3">
      <c r="A8" s="14" t="s">
        <v>99</v>
      </c>
      <c r="B8" s="32" t="s">
        <v>100</v>
      </c>
      <c r="C8" s="49" t="s">
        <v>101</v>
      </c>
      <c r="D8" s="50" t="s">
        <v>102</v>
      </c>
      <c r="E8" s="50" t="s">
        <v>103</v>
      </c>
      <c r="F8" s="50" t="s">
        <v>104</v>
      </c>
      <c r="G8" s="52" t="s">
        <v>105</v>
      </c>
      <c r="H8" s="51" t="s">
        <v>106</v>
      </c>
      <c r="I8" s="36"/>
      <c r="J8" s="61">
        <f t="shared" si="0"/>
        <v>0</v>
      </c>
      <c r="K8" s="48"/>
      <c r="L8" s="48"/>
      <c r="M8" s="48"/>
    </row>
    <row r="9" spans="1:13" ht="189.75" customHeight="1" x14ac:dyDescent="0.3">
      <c r="A9" s="53" t="s">
        <v>107</v>
      </c>
      <c r="B9" s="32" t="s">
        <v>108</v>
      </c>
      <c r="C9" s="54" t="s">
        <v>109</v>
      </c>
      <c r="D9" s="55" t="s">
        <v>110</v>
      </c>
      <c r="E9" s="55" t="s">
        <v>111</v>
      </c>
      <c r="F9" s="55" t="s">
        <v>112</v>
      </c>
      <c r="G9" s="55" t="s">
        <v>113</v>
      </c>
      <c r="H9" s="56" t="s">
        <v>114</v>
      </c>
      <c r="I9" s="36"/>
      <c r="J9" s="46">
        <f t="shared" si="0"/>
        <v>0</v>
      </c>
      <c r="K9" s="48"/>
      <c r="L9" s="48"/>
      <c r="M9" s="48"/>
    </row>
    <row r="10" spans="1:13" ht="108.75" customHeight="1" x14ac:dyDescent="0.3">
      <c r="A10" s="14" t="s">
        <v>115</v>
      </c>
      <c r="B10" s="32" t="s">
        <v>116</v>
      </c>
      <c r="C10" s="49" t="s">
        <v>117</v>
      </c>
      <c r="D10" s="50" t="s">
        <v>118</v>
      </c>
      <c r="E10" s="50" t="s">
        <v>49</v>
      </c>
      <c r="F10" s="52" t="s">
        <v>119</v>
      </c>
      <c r="G10" s="52" t="s">
        <v>49</v>
      </c>
      <c r="H10" s="57" t="s">
        <v>120</v>
      </c>
      <c r="I10" s="36"/>
      <c r="J10" s="61">
        <f t="shared" si="0"/>
        <v>0</v>
      </c>
      <c r="K10" s="48"/>
      <c r="L10" s="48"/>
      <c r="M10" s="48"/>
    </row>
    <row r="11" spans="1:13" ht="93" customHeight="1" x14ac:dyDescent="0.3">
      <c r="A11" s="14" t="s">
        <v>121</v>
      </c>
      <c r="B11" s="32" t="s">
        <v>122</v>
      </c>
      <c r="C11" s="58" t="s">
        <v>123</v>
      </c>
      <c r="D11" s="59" t="s">
        <v>124</v>
      </c>
      <c r="E11" s="59" t="s">
        <v>125</v>
      </c>
      <c r="F11" s="59" t="s">
        <v>126</v>
      </c>
      <c r="G11" s="59" t="s">
        <v>127</v>
      </c>
      <c r="H11" s="60" t="s">
        <v>128</v>
      </c>
      <c r="I11" s="36"/>
      <c r="J11" s="46">
        <f t="shared" si="0"/>
        <v>0</v>
      </c>
      <c r="K11" s="48"/>
      <c r="L11" s="48"/>
      <c r="M11" s="48"/>
    </row>
    <row r="12" spans="1:13" ht="180" customHeight="1" x14ac:dyDescent="0.3">
      <c r="J12" s="87" t="s">
        <v>129</v>
      </c>
      <c r="K12" s="88"/>
      <c r="L12" s="88"/>
      <c r="M12" s="89"/>
    </row>
    <row r="13" spans="1:13" x14ac:dyDescent="0.3">
      <c r="J13" s="45"/>
    </row>
  </sheetData>
  <sheetProtection sheet="1" objects="1" scenarios="1"/>
  <mergeCells count="7">
    <mergeCell ref="J12:M12"/>
    <mergeCell ref="A1:H1"/>
    <mergeCell ref="C2:F2"/>
    <mergeCell ref="C3:F3"/>
    <mergeCell ref="A2:B2"/>
    <mergeCell ref="A3:B3"/>
    <mergeCell ref="H2:I2"/>
  </mergeCells>
  <pageMargins left="0.7" right="0.7" top="0.75" bottom="0.75" header="0.3" footer="0.3"/>
  <pageSetup scale="51" fitToWidth="2" orientation="landscape" r:id="rId1"/>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3"/>
  <sheetViews>
    <sheetView zoomScale="80" zoomScaleNormal="80" workbookViewId="0">
      <pane xSplit="2" ySplit="4" topLeftCell="C5" activePane="bottomRight" state="frozen"/>
      <selection pane="topRight" activeCell="C1" sqref="C1"/>
      <selection pane="bottomLeft" activeCell="A5" sqref="A5"/>
      <selection pane="bottomRight" activeCell="K2" sqref="K2"/>
    </sheetView>
  </sheetViews>
  <sheetFormatPr defaultColWidth="8.6640625" defaultRowHeight="14.4" x14ac:dyDescent="0.3"/>
  <cols>
    <col min="1" max="1" width="27" style="21" customWidth="1"/>
    <col min="2" max="2" width="6.6640625" style="21" customWidth="1"/>
    <col min="3" max="8" width="20.6640625" style="21" customWidth="1"/>
    <col min="9" max="9" width="13.6640625" style="21" customWidth="1"/>
    <col min="10" max="10" width="16.44140625" style="21" customWidth="1"/>
    <col min="11" max="13" width="44.6640625" style="21" customWidth="1"/>
    <col min="14" max="16384" width="8.6640625" style="21"/>
  </cols>
  <sheetData>
    <row r="1" spans="1:13" ht="21.6" thickBot="1" x14ac:dyDescent="0.4">
      <c r="A1" s="97" t="s">
        <v>130</v>
      </c>
      <c r="B1" s="97"/>
      <c r="C1" s="97"/>
      <c r="D1" s="97"/>
      <c r="E1" s="97"/>
      <c r="F1" s="97"/>
      <c r="G1" s="97"/>
      <c r="H1" s="97"/>
      <c r="I1" s="62"/>
      <c r="J1" s="62" t="s">
        <v>72</v>
      </c>
    </row>
    <row r="2" spans="1:13" ht="18.600000000000001" thickBot="1" x14ac:dyDescent="0.4">
      <c r="A2" s="92" t="s">
        <v>1</v>
      </c>
      <c r="B2" s="92"/>
      <c r="C2" s="90">
        <f>'Proposal Summary'!C7</f>
        <v>0</v>
      </c>
      <c r="D2" s="90"/>
      <c r="E2" s="90"/>
      <c r="F2" s="90"/>
      <c r="G2" s="79" t="s">
        <v>3</v>
      </c>
      <c r="H2" s="94">
        <f>'Proposal Summary'!C9</f>
        <v>0</v>
      </c>
      <c r="I2" s="95"/>
      <c r="J2" s="22">
        <f>IF(ISBLANK(I5),0,(SUM(J5:J11)*20)+12.5-((SUM(J5:J11)*20)/8))</f>
        <v>0</v>
      </c>
      <c r="K2" s="23" t="str">
        <f>IF(J2=0,"",IF(J2&lt;50,"POOR",IF(J2&lt;65,"FAIR",IF(J2&lt;75,"GOOD",IF(J2&lt;85,"VERY GOOD","EXCELLENT")))))</f>
        <v/>
      </c>
    </row>
    <row r="3" spans="1:13" ht="18" x14ac:dyDescent="0.3">
      <c r="A3" s="93" t="s">
        <v>2</v>
      </c>
      <c r="B3" s="93"/>
      <c r="C3" s="91">
        <f>'Proposal Summary'!C8</f>
        <v>0</v>
      </c>
      <c r="D3" s="91"/>
      <c r="E3" s="91"/>
      <c r="F3" s="91"/>
      <c r="G3" s="78" t="s">
        <v>4</v>
      </c>
      <c r="H3" s="24" t="str">
        <f>'Proposal Summary'!C10</f>
        <v>Technology Development</v>
      </c>
      <c r="J3" s="25">
        <f>HLOOKUP(H3, TYPES, 2, FALSE)</f>
        <v>3</v>
      </c>
    </row>
    <row r="4" spans="1:13" ht="18.600000000000001" thickBot="1" x14ac:dyDescent="0.4">
      <c r="A4" s="26"/>
      <c r="B4" s="27"/>
      <c r="C4" s="28" t="s">
        <v>73</v>
      </c>
      <c r="D4" s="29" t="s">
        <v>14</v>
      </c>
      <c r="E4" s="29" t="s">
        <v>15</v>
      </c>
      <c r="F4" s="29" t="s">
        <v>16</v>
      </c>
      <c r="G4" s="29" t="s">
        <v>17</v>
      </c>
      <c r="H4" s="30" t="s">
        <v>18</v>
      </c>
      <c r="I4" s="31" t="s">
        <v>74</v>
      </c>
      <c r="J4" s="31" t="s">
        <v>20</v>
      </c>
      <c r="K4" s="31" t="s">
        <v>21</v>
      </c>
      <c r="L4" s="31" t="s">
        <v>22</v>
      </c>
      <c r="M4" s="31" t="s">
        <v>23</v>
      </c>
    </row>
    <row r="5" spans="1:13" ht="124.2" x14ac:dyDescent="0.3">
      <c r="A5" s="32" t="s">
        <v>131</v>
      </c>
      <c r="B5" s="32" t="s">
        <v>132</v>
      </c>
      <c r="C5" s="12" t="s">
        <v>133</v>
      </c>
      <c r="D5" s="13" t="s">
        <v>134</v>
      </c>
      <c r="E5" s="13" t="s">
        <v>135</v>
      </c>
      <c r="F5" s="13" t="s">
        <v>136</v>
      </c>
      <c r="G5" s="13" t="s">
        <v>137</v>
      </c>
      <c r="H5" s="18" t="s">
        <v>138</v>
      </c>
      <c r="I5" s="36"/>
      <c r="J5" s="46">
        <f t="shared" ref="J5:J11" si="0">IFERROR(I5*VLOOKUP(B5,WEIGHTS,$J$3),0)</f>
        <v>0</v>
      </c>
      <c r="K5" s="48"/>
      <c r="L5" s="48"/>
      <c r="M5" s="48"/>
    </row>
    <row r="6" spans="1:13" ht="69" x14ac:dyDescent="0.3">
      <c r="A6" s="14" t="s">
        <v>139</v>
      </c>
      <c r="B6" s="32" t="s">
        <v>140</v>
      </c>
      <c r="C6" s="63" t="s">
        <v>141</v>
      </c>
      <c r="D6" s="64" t="s">
        <v>142</v>
      </c>
      <c r="E6" s="64" t="s">
        <v>49</v>
      </c>
      <c r="F6" s="64" t="s">
        <v>143</v>
      </c>
      <c r="G6" s="64" t="s">
        <v>49</v>
      </c>
      <c r="H6" s="65" t="s">
        <v>144</v>
      </c>
      <c r="I6" s="36"/>
      <c r="J6" s="46">
        <f t="shared" si="0"/>
        <v>0</v>
      </c>
      <c r="K6" s="48"/>
      <c r="L6" s="48"/>
      <c r="M6" s="48"/>
    </row>
    <row r="7" spans="1:13" ht="102" customHeight="1" x14ac:dyDescent="0.3">
      <c r="A7" s="14" t="s">
        <v>145</v>
      </c>
      <c r="B7" s="32" t="s">
        <v>146</v>
      </c>
      <c r="C7" s="12" t="s">
        <v>147</v>
      </c>
      <c r="D7" s="13" t="s">
        <v>148</v>
      </c>
      <c r="E7" s="13" t="s">
        <v>49</v>
      </c>
      <c r="F7" s="13" t="s">
        <v>149</v>
      </c>
      <c r="G7" s="13" t="s">
        <v>49</v>
      </c>
      <c r="H7" s="18" t="s">
        <v>150</v>
      </c>
      <c r="I7" s="36"/>
      <c r="J7" s="46">
        <f t="shared" si="0"/>
        <v>0</v>
      </c>
      <c r="K7" s="48"/>
      <c r="L7" s="48"/>
      <c r="M7" s="48"/>
    </row>
    <row r="8" spans="1:13" ht="131.25" customHeight="1" x14ac:dyDescent="0.3">
      <c r="A8" s="14" t="s">
        <v>151</v>
      </c>
      <c r="B8" s="32" t="s">
        <v>152</v>
      </c>
      <c r="C8" s="63" t="s">
        <v>153</v>
      </c>
      <c r="D8" s="64" t="s">
        <v>154</v>
      </c>
      <c r="E8" s="64" t="s">
        <v>49</v>
      </c>
      <c r="F8" s="64" t="s">
        <v>155</v>
      </c>
      <c r="G8" s="64" t="s">
        <v>49</v>
      </c>
      <c r="H8" s="65" t="s">
        <v>156</v>
      </c>
      <c r="I8" s="36"/>
      <c r="J8" s="46">
        <f t="shared" si="0"/>
        <v>0</v>
      </c>
      <c r="K8" s="48"/>
      <c r="L8" s="48"/>
      <c r="M8" s="48"/>
    </row>
    <row r="9" spans="1:13" ht="119.25" customHeight="1" x14ac:dyDescent="0.3">
      <c r="A9" s="14" t="s">
        <v>157</v>
      </c>
      <c r="B9" s="32" t="s">
        <v>158</v>
      </c>
      <c r="C9" s="33" t="s">
        <v>159</v>
      </c>
      <c r="D9" s="66" t="s">
        <v>160</v>
      </c>
      <c r="E9" s="66" t="s">
        <v>49</v>
      </c>
      <c r="F9" s="66" t="s">
        <v>161</v>
      </c>
      <c r="G9" s="66" t="s">
        <v>49</v>
      </c>
      <c r="H9" s="67" t="s">
        <v>162</v>
      </c>
      <c r="I9" s="36"/>
      <c r="J9" s="46">
        <f t="shared" si="0"/>
        <v>0</v>
      </c>
      <c r="K9" s="48"/>
      <c r="L9" s="48"/>
      <c r="M9" s="48"/>
    </row>
    <row r="10" spans="1:13" ht="138" x14ac:dyDescent="0.3">
      <c r="A10" s="14" t="s">
        <v>163</v>
      </c>
      <c r="B10" s="32" t="s">
        <v>164</v>
      </c>
      <c r="C10" s="63" t="s">
        <v>165</v>
      </c>
      <c r="D10" s="64" t="s">
        <v>166</v>
      </c>
      <c r="E10" s="64" t="s">
        <v>49</v>
      </c>
      <c r="F10" s="64" t="s">
        <v>167</v>
      </c>
      <c r="G10" s="64" t="s">
        <v>49</v>
      </c>
      <c r="H10" s="65" t="s">
        <v>168</v>
      </c>
      <c r="I10" s="36"/>
      <c r="J10" s="46">
        <f t="shared" si="0"/>
        <v>0</v>
      </c>
      <c r="K10" s="48"/>
      <c r="L10" s="48"/>
      <c r="M10" s="48"/>
    </row>
    <row r="11" spans="1:13" ht="69" x14ac:dyDescent="0.3">
      <c r="A11" s="14" t="s">
        <v>169</v>
      </c>
      <c r="B11" s="32" t="s">
        <v>170</v>
      </c>
      <c r="C11" s="33" t="s">
        <v>171</v>
      </c>
      <c r="D11" s="66" t="s">
        <v>172</v>
      </c>
      <c r="E11" s="66" t="s">
        <v>49</v>
      </c>
      <c r="F11" s="66" t="s">
        <v>173</v>
      </c>
      <c r="G11" s="66" t="s">
        <v>49</v>
      </c>
      <c r="H11" s="66" t="s">
        <v>174</v>
      </c>
      <c r="I11" s="36"/>
      <c r="J11" s="46">
        <f t="shared" si="0"/>
        <v>0</v>
      </c>
      <c r="K11" s="48"/>
      <c r="L11" s="48"/>
      <c r="M11" s="48"/>
    </row>
    <row r="12" spans="1:13" ht="180" customHeight="1" x14ac:dyDescent="0.3">
      <c r="J12" s="87" t="s">
        <v>175</v>
      </c>
      <c r="K12" s="88"/>
      <c r="L12" s="88"/>
      <c r="M12" s="89"/>
    </row>
    <row r="13" spans="1:13" x14ac:dyDescent="0.3">
      <c r="J13" s="45"/>
    </row>
  </sheetData>
  <sheetProtection sheet="1" objects="1" scenarios="1"/>
  <mergeCells count="7">
    <mergeCell ref="J12:M12"/>
    <mergeCell ref="A1:H1"/>
    <mergeCell ref="C2:F2"/>
    <mergeCell ref="C3:F3"/>
    <mergeCell ref="A2:B2"/>
    <mergeCell ref="A3:B3"/>
    <mergeCell ref="H2:I2"/>
  </mergeCells>
  <pageMargins left="0.7" right="0.7" top="0.75" bottom="0.75" header="0.3" footer="0.3"/>
  <pageSetup scale="51" fitToWidth="2" orientation="landscape" r:id="rId1"/>
  <colBreaks count="1" manualBreakCount="1">
    <brk id="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2"/>
  <sheetViews>
    <sheetView zoomScale="80" zoomScaleNormal="80" workbookViewId="0">
      <pane xSplit="2" ySplit="4" topLeftCell="G5" activePane="bottomRight" state="frozen"/>
      <selection pane="topRight" activeCell="C1" sqref="C1"/>
      <selection pane="bottomLeft" activeCell="A5" sqref="A5"/>
      <selection pane="bottomRight" activeCell="K2" sqref="K2"/>
    </sheetView>
  </sheetViews>
  <sheetFormatPr defaultColWidth="8.6640625" defaultRowHeight="14.4" x14ac:dyDescent="0.3"/>
  <cols>
    <col min="1" max="1" width="27" style="21" customWidth="1"/>
    <col min="2" max="2" width="6.6640625" style="21" customWidth="1"/>
    <col min="3" max="8" width="20.6640625" style="21" customWidth="1"/>
    <col min="9" max="9" width="15.6640625" style="21" customWidth="1"/>
    <col min="10" max="10" width="16.44140625" style="21" customWidth="1"/>
    <col min="11" max="13" width="44.6640625" style="21" customWidth="1"/>
    <col min="14" max="16384" width="8.6640625" style="21"/>
  </cols>
  <sheetData>
    <row r="1" spans="1:13" ht="21.6" thickBot="1" x14ac:dyDescent="0.4">
      <c r="A1" s="98" t="s">
        <v>176</v>
      </c>
      <c r="B1" s="98"/>
      <c r="C1" s="98"/>
      <c r="D1" s="98"/>
      <c r="E1" s="98"/>
      <c r="F1" s="98"/>
      <c r="G1" s="98"/>
      <c r="H1" s="98"/>
      <c r="I1" s="68"/>
      <c r="J1" s="68" t="s">
        <v>177</v>
      </c>
      <c r="K1" s="68"/>
    </row>
    <row r="2" spans="1:13" ht="18.600000000000001" thickBot="1" x14ac:dyDescent="0.4">
      <c r="A2" s="92" t="s">
        <v>1</v>
      </c>
      <c r="B2" s="92"/>
      <c r="C2" s="90">
        <f>'Proposal Summary'!C7</f>
        <v>0</v>
      </c>
      <c r="D2" s="90"/>
      <c r="E2" s="90"/>
      <c r="F2" s="90"/>
      <c r="G2" s="79" t="s">
        <v>3</v>
      </c>
      <c r="H2" s="94">
        <f>'Proposal Summary'!C9</f>
        <v>0</v>
      </c>
      <c r="I2" s="95"/>
      <c r="J2" s="22">
        <f>IF(ISBLANK(I5),0,(SUM(J5:J11)*20)+12.5-((SUM(J5:J11)*20)/8))</f>
        <v>0</v>
      </c>
      <c r="K2" s="69" t="str">
        <f>IF(J2=0,"",IF(J2&lt;50,"POOR",IF(J2&lt;65,"FAIR",IF(J2&lt;75,"GOOD",IF(J2&lt;85,"VERY GOOD","EXCELLENT")))))</f>
        <v/>
      </c>
    </row>
    <row r="3" spans="1:13" ht="18" x14ac:dyDescent="0.3">
      <c r="A3" s="93" t="s">
        <v>2</v>
      </c>
      <c r="B3" s="93"/>
      <c r="C3" s="91">
        <f>'Proposal Summary'!C8</f>
        <v>0</v>
      </c>
      <c r="D3" s="91"/>
      <c r="E3" s="91"/>
      <c r="F3" s="91"/>
      <c r="G3" s="78" t="s">
        <v>4</v>
      </c>
      <c r="H3" s="24" t="str">
        <f>'Proposal Summary'!C10</f>
        <v>Technology Development</v>
      </c>
      <c r="J3" s="25">
        <f>HLOOKUP(H3, TYPES, 2, FALSE)</f>
        <v>3</v>
      </c>
    </row>
    <row r="4" spans="1:13" ht="18.600000000000001" thickBot="1" x14ac:dyDescent="0.4">
      <c r="A4" s="26"/>
      <c r="B4" s="27"/>
      <c r="C4" s="28" t="s">
        <v>73</v>
      </c>
      <c r="D4" s="29" t="s">
        <v>14</v>
      </c>
      <c r="E4" s="29" t="s">
        <v>15</v>
      </c>
      <c r="F4" s="29" t="s">
        <v>16</v>
      </c>
      <c r="G4" s="29" t="s">
        <v>17</v>
      </c>
      <c r="H4" s="30" t="s">
        <v>18</v>
      </c>
      <c r="I4" s="31" t="s">
        <v>178</v>
      </c>
      <c r="J4" s="31" t="s">
        <v>20</v>
      </c>
      <c r="K4" s="31" t="s">
        <v>21</v>
      </c>
      <c r="L4" s="31" t="s">
        <v>22</v>
      </c>
      <c r="M4" s="31" t="s">
        <v>23</v>
      </c>
    </row>
    <row r="5" spans="1:13" ht="82.8" x14ac:dyDescent="0.3">
      <c r="A5" s="32" t="s">
        <v>179</v>
      </c>
      <c r="B5" s="14" t="s">
        <v>180</v>
      </c>
      <c r="C5" s="13" t="s">
        <v>181</v>
      </c>
      <c r="D5" s="13" t="s">
        <v>182</v>
      </c>
      <c r="E5" s="13" t="s">
        <v>183</v>
      </c>
      <c r="F5" s="13" t="s">
        <v>184</v>
      </c>
      <c r="G5" s="13" t="s">
        <v>185</v>
      </c>
      <c r="H5" s="18" t="s">
        <v>186</v>
      </c>
      <c r="I5" s="36"/>
      <c r="J5" s="46">
        <f t="shared" ref="J5:J10" si="0">IFERROR(I5*VLOOKUP(B5,WEIGHTS,$J$3),0)</f>
        <v>0</v>
      </c>
      <c r="K5" s="37"/>
      <c r="L5" s="37"/>
      <c r="M5" s="37"/>
    </row>
    <row r="6" spans="1:13" ht="96.6" x14ac:dyDescent="0.3">
      <c r="A6" s="14" t="s">
        <v>187</v>
      </c>
      <c r="B6" s="14" t="s">
        <v>188</v>
      </c>
      <c r="C6" s="70" t="s">
        <v>181</v>
      </c>
      <c r="D6" s="70" t="s">
        <v>189</v>
      </c>
      <c r="E6" s="70" t="s">
        <v>190</v>
      </c>
      <c r="F6" s="70" t="s">
        <v>191</v>
      </c>
      <c r="G6" s="70" t="s">
        <v>192</v>
      </c>
      <c r="H6" s="71" t="s">
        <v>193</v>
      </c>
      <c r="I6" s="36"/>
      <c r="J6" s="74">
        <f t="shared" si="0"/>
        <v>0</v>
      </c>
      <c r="K6" s="37"/>
      <c r="L6" s="37"/>
      <c r="M6" s="37"/>
    </row>
    <row r="7" spans="1:13" ht="118.5" customHeight="1" x14ac:dyDescent="0.3">
      <c r="A7" s="14" t="s">
        <v>194</v>
      </c>
      <c r="B7" s="14" t="s">
        <v>195</v>
      </c>
      <c r="C7" s="13" t="s">
        <v>181</v>
      </c>
      <c r="D7" s="13" t="s">
        <v>196</v>
      </c>
      <c r="E7" s="13" t="s">
        <v>197</v>
      </c>
      <c r="F7" s="13" t="s">
        <v>198</v>
      </c>
      <c r="G7" s="13" t="s">
        <v>199</v>
      </c>
      <c r="H7" s="18" t="s">
        <v>200</v>
      </c>
      <c r="I7" s="36"/>
      <c r="J7" s="46">
        <f t="shared" si="0"/>
        <v>0</v>
      </c>
      <c r="K7" s="37"/>
      <c r="L7" s="37"/>
      <c r="M7" s="37"/>
    </row>
    <row r="8" spans="1:13" ht="127.95" customHeight="1" x14ac:dyDescent="0.3">
      <c r="A8" s="14" t="s">
        <v>201</v>
      </c>
      <c r="B8" s="14" t="s">
        <v>202</v>
      </c>
      <c r="C8" s="72" t="s">
        <v>203</v>
      </c>
      <c r="D8" s="72" t="s">
        <v>204</v>
      </c>
      <c r="E8" s="72" t="s">
        <v>205</v>
      </c>
      <c r="F8" s="72" t="s">
        <v>206</v>
      </c>
      <c r="G8" s="72" t="s">
        <v>207</v>
      </c>
      <c r="H8" s="73" t="s">
        <v>208</v>
      </c>
      <c r="I8" s="36"/>
      <c r="J8" s="74">
        <f t="shared" si="0"/>
        <v>0</v>
      </c>
      <c r="K8" s="37"/>
      <c r="L8" s="37"/>
      <c r="M8" s="37"/>
    </row>
    <row r="9" spans="1:13" ht="168" customHeight="1" x14ac:dyDescent="0.3">
      <c r="A9" s="14" t="s">
        <v>209</v>
      </c>
      <c r="B9" s="14" t="s">
        <v>210</v>
      </c>
      <c r="C9" s="13" t="s">
        <v>211</v>
      </c>
      <c r="D9" s="13" t="s">
        <v>212</v>
      </c>
      <c r="E9" s="13" t="s">
        <v>213</v>
      </c>
      <c r="F9" s="13" t="s">
        <v>214</v>
      </c>
      <c r="G9" s="13" t="s">
        <v>215</v>
      </c>
      <c r="H9" s="18" t="s">
        <v>216</v>
      </c>
      <c r="I9" s="36"/>
      <c r="J9" s="46">
        <f t="shared" si="0"/>
        <v>0</v>
      </c>
      <c r="K9" s="37"/>
      <c r="L9" s="37"/>
      <c r="M9" s="37"/>
    </row>
    <row r="10" spans="1:13" ht="160.5" customHeight="1" x14ac:dyDescent="0.3">
      <c r="A10" s="14" t="s">
        <v>217</v>
      </c>
      <c r="B10" s="14" t="s">
        <v>218</v>
      </c>
      <c r="C10" s="72" t="s">
        <v>219</v>
      </c>
      <c r="D10" s="72" t="s">
        <v>220</v>
      </c>
      <c r="E10" s="72" t="s">
        <v>221</v>
      </c>
      <c r="F10" s="72" t="s">
        <v>222</v>
      </c>
      <c r="G10" s="72" t="s">
        <v>223</v>
      </c>
      <c r="H10" s="73" t="s">
        <v>224</v>
      </c>
      <c r="I10" s="36"/>
      <c r="J10" s="74">
        <f t="shared" si="0"/>
        <v>0</v>
      </c>
      <c r="K10" s="37"/>
      <c r="L10" s="37"/>
      <c r="M10" s="37"/>
    </row>
    <row r="11" spans="1:13" ht="180" customHeight="1" x14ac:dyDescent="0.3">
      <c r="J11" s="87" t="s">
        <v>225</v>
      </c>
      <c r="K11" s="88"/>
      <c r="L11" s="88"/>
      <c r="M11" s="89"/>
    </row>
    <row r="12" spans="1:13" x14ac:dyDescent="0.3">
      <c r="J12" s="45"/>
    </row>
  </sheetData>
  <sheetProtection sheet="1" objects="1" scenarios="1"/>
  <mergeCells count="7">
    <mergeCell ref="J11:M11"/>
    <mergeCell ref="A1:H1"/>
    <mergeCell ref="C2:F2"/>
    <mergeCell ref="C3:F3"/>
    <mergeCell ref="A2:B2"/>
    <mergeCell ref="A3:B3"/>
    <mergeCell ref="H2:I2"/>
  </mergeCells>
  <pageMargins left="0.7" right="0.7" top="0.75" bottom="0.75" header="0.3" footer="0.3"/>
  <pageSetup scale="51" fitToWidth="2" orientation="landscape" r:id="rId1"/>
  <colBreaks count="1" manualBreakCount="1">
    <brk id="8"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M12"/>
  <sheetViews>
    <sheetView zoomScale="80" zoomScaleNormal="80" workbookViewId="0">
      <pane xSplit="2" ySplit="4" topLeftCell="E5" activePane="bottomRight" state="frozen"/>
      <selection pane="topRight" activeCell="C1" sqref="C1"/>
      <selection pane="bottomLeft" activeCell="A5" sqref="A5"/>
      <selection pane="bottomRight" activeCell="K2" sqref="K2"/>
    </sheetView>
  </sheetViews>
  <sheetFormatPr defaultColWidth="8.6640625" defaultRowHeight="14.4" x14ac:dyDescent="0.3"/>
  <cols>
    <col min="1" max="1" width="27" style="21" customWidth="1"/>
    <col min="2" max="2" width="6.6640625" style="21" customWidth="1"/>
    <col min="3" max="8" width="29.109375" style="21" customWidth="1"/>
    <col min="9" max="9" width="15.6640625" style="21" customWidth="1"/>
    <col min="10" max="10" width="16.44140625" style="21" customWidth="1"/>
    <col min="11" max="13" width="44.6640625" style="21" customWidth="1"/>
    <col min="14" max="16384" width="8.6640625" style="21"/>
  </cols>
  <sheetData>
    <row r="1" spans="1:13" ht="21.6" thickBot="1" x14ac:dyDescent="0.4">
      <c r="A1" s="99" t="s">
        <v>226</v>
      </c>
      <c r="B1" s="99"/>
      <c r="C1" s="100"/>
      <c r="D1" s="100"/>
      <c r="E1" s="100"/>
      <c r="F1" s="100"/>
      <c r="G1" s="100"/>
      <c r="H1" s="100"/>
      <c r="I1" s="75"/>
      <c r="J1" s="75" t="s">
        <v>227</v>
      </c>
      <c r="K1" s="75"/>
    </row>
    <row r="2" spans="1:13" ht="18.600000000000001" thickBot="1" x14ac:dyDescent="0.4">
      <c r="A2" s="101" t="s">
        <v>1</v>
      </c>
      <c r="B2" s="101"/>
      <c r="C2" s="90">
        <f>'Proposal Summary'!C7</f>
        <v>0</v>
      </c>
      <c r="D2" s="90"/>
      <c r="E2" s="90"/>
      <c r="F2" s="90"/>
      <c r="G2" s="79" t="s">
        <v>3</v>
      </c>
      <c r="H2" s="94">
        <f>'Proposal Summary'!C9</f>
        <v>0</v>
      </c>
      <c r="I2" s="95"/>
      <c r="J2" s="22">
        <f>IF(ISBLANK(I5),0,(SUM(J5:J11)*20)+12.5-((SUM(J5:J11)*20)/8))</f>
        <v>0</v>
      </c>
      <c r="K2" s="23" t="str">
        <f>IF(J2=0,"",IF(J2&lt;50,"POOR",IF(J2&lt;65,"FAIR",IF(J2&lt;75,"GOOD",IF(J2&lt;85,"VERY GOOD","EXCELLENT")))))</f>
        <v/>
      </c>
    </row>
    <row r="3" spans="1:13" ht="18" x14ac:dyDescent="0.3">
      <c r="A3" s="102" t="s">
        <v>2</v>
      </c>
      <c r="B3" s="102"/>
      <c r="C3" s="91">
        <f>'Proposal Summary'!C8</f>
        <v>0</v>
      </c>
      <c r="D3" s="91"/>
      <c r="E3" s="91"/>
      <c r="F3" s="91"/>
      <c r="G3" s="78" t="s">
        <v>4</v>
      </c>
      <c r="H3" s="24" t="str">
        <f>'Proposal Summary'!C10</f>
        <v>Technology Development</v>
      </c>
      <c r="J3" s="25">
        <f>HLOOKUP(H3, TYPES, 2, FALSE)</f>
        <v>3</v>
      </c>
    </row>
    <row r="4" spans="1:13" ht="18" x14ac:dyDescent="0.35">
      <c r="A4" s="76"/>
      <c r="B4" s="76"/>
      <c r="C4" s="28" t="s">
        <v>73</v>
      </c>
      <c r="D4" s="29" t="s">
        <v>14</v>
      </c>
      <c r="E4" s="29" t="s">
        <v>15</v>
      </c>
      <c r="F4" s="29" t="s">
        <v>16</v>
      </c>
      <c r="G4" s="29" t="s">
        <v>17</v>
      </c>
      <c r="H4" s="30" t="s">
        <v>18</v>
      </c>
      <c r="I4" s="31" t="s">
        <v>228</v>
      </c>
      <c r="J4" s="31" t="s">
        <v>20</v>
      </c>
      <c r="K4" s="31" t="s">
        <v>21</v>
      </c>
      <c r="L4" s="31" t="s">
        <v>22</v>
      </c>
      <c r="M4" s="31" t="s">
        <v>23</v>
      </c>
    </row>
    <row r="5" spans="1:13" ht="110.4" x14ac:dyDescent="0.3">
      <c r="A5" s="10" t="s">
        <v>229</v>
      </c>
      <c r="B5" s="11" t="s">
        <v>230</v>
      </c>
      <c r="C5" s="12" t="s">
        <v>231</v>
      </c>
      <c r="D5" s="13" t="s">
        <v>232</v>
      </c>
      <c r="E5" s="13" t="s">
        <v>233</v>
      </c>
      <c r="F5" s="13" t="s">
        <v>234</v>
      </c>
      <c r="G5" s="13" t="s">
        <v>235</v>
      </c>
      <c r="H5" s="34" t="s">
        <v>278</v>
      </c>
      <c r="I5" s="36"/>
      <c r="J5" s="46">
        <f t="shared" ref="J5:J11" si="0">IFERROR(I5*VLOOKUP(B5,WEIGHTS,$J$3),0)</f>
        <v>0</v>
      </c>
      <c r="K5" s="37"/>
      <c r="L5" s="37"/>
      <c r="M5" s="37"/>
    </row>
    <row r="6" spans="1:13" ht="77.25" customHeight="1" x14ac:dyDescent="0.3">
      <c r="A6" s="14" t="s">
        <v>236</v>
      </c>
      <c r="B6" s="14" t="s">
        <v>237</v>
      </c>
      <c r="C6" s="15" t="s">
        <v>238</v>
      </c>
      <c r="D6" s="16" t="s">
        <v>239</v>
      </c>
      <c r="E6" s="16" t="s">
        <v>49</v>
      </c>
      <c r="F6" s="16" t="s">
        <v>279</v>
      </c>
      <c r="G6" s="16" t="s">
        <v>49</v>
      </c>
      <c r="H6" s="17" t="s">
        <v>240</v>
      </c>
      <c r="I6" s="36"/>
      <c r="J6" s="77">
        <f t="shared" si="0"/>
        <v>0</v>
      </c>
      <c r="K6" s="37"/>
      <c r="L6" s="37"/>
      <c r="M6" s="37"/>
    </row>
    <row r="7" spans="1:13" ht="196.95" customHeight="1" x14ac:dyDescent="0.3">
      <c r="A7" s="14" t="s">
        <v>241</v>
      </c>
      <c r="B7" s="14" t="s">
        <v>242</v>
      </c>
      <c r="C7" s="12" t="s">
        <v>243</v>
      </c>
      <c r="D7" s="34" t="s">
        <v>280</v>
      </c>
      <c r="E7" s="13" t="s">
        <v>281</v>
      </c>
      <c r="F7" s="34" t="s">
        <v>282</v>
      </c>
      <c r="G7" s="34" t="s">
        <v>288</v>
      </c>
      <c r="H7" s="18" t="s">
        <v>283</v>
      </c>
      <c r="I7" s="36"/>
      <c r="J7" s="46">
        <f t="shared" si="0"/>
        <v>0</v>
      </c>
      <c r="K7" s="37"/>
      <c r="L7" s="37"/>
      <c r="M7" s="37"/>
    </row>
    <row r="8" spans="1:13" ht="117.75" customHeight="1" x14ac:dyDescent="0.3">
      <c r="A8" s="14" t="s">
        <v>245</v>
      </c>
      <c r="B8" s="14" t="s">
        <v>244</v>
      </c>
      <c r="C8" s="15" t="s">
        <v>247</v>
      </c>
      <c r="D8" s="16" t="s">
        <v>284</v>
      </c>
      <c r="E8" s="16" t="s">
        <v>248</v>
      </c>
      <c r="F8" s="16" t="s">
        <v>249</v>
      </c>
      <c r="G8" s="16" t="s">
        <v>250</v>
      </c>
      <c r="H8" s="80" t="s">
        <v>285</v>
      </c>
      <c r="I8" s="36"/>
      <c r="J8" s="77">
        <f t="shared" si="0"/>
        <v>0</v>
      </c>
      <c r="K8" s="37"/>
      <c r="L8" s="37"/>
      <c r="M8" s="37"/>
    </row>
    <row r="9" spans="1:13" ht="116.4" customHeight="1" x14ac:dyDescent="0.3">
      <c r="A9" s="14" t="s">
        <v>251</v>
      </c>
      <c r="B9" s="14" t="s">
        <v>246</v>
      </c>
      <c r="C9" s="12" t="s">
        <v>253</v>
      </c>
      <c r="D9" s="13" t="s">
        <v>287</v>
      </c>
      <c r="E9" s="13" t="s">
        <v>49</v>
      </c>
      <c r="F9" s="13" t="s">
        <v>275</v>
      </c>
      <c r="G9" s="13" t="s">
        <v>49</v>
      </c>
      <c r="H9" s="18" t="s">
        <v>276</v>
      </c>
      <c r="I9" s="36"/>
      <c r="J9" s="46">
        <f t="shared" si="0"/>
        <v>0</v>
      </c>
      <c r="K9" s="37"/>
      <c r="L9" s="37"/>
      <c r="M9" s="37"/>
    </row>
    <row r="10" spans="1:13" ht="143.25" customHeight="1" x14ac:dyDescent="0.3">
      <c r="A10" s="14" t="s">
        <v>254</v>
      </c>
      <c r="B10" s="14" t="s">
        <v>252</v>
      </c>
      <c r="C10" s="15"/>
      <c r="D10" s="16" t="s">
        <v>256</v>
      </c>
      <c r="E10" s="16" t="s">
        <v>49</v>
      </c>
      <c r="F10" s="16" t="s">
        <v>257</v>
      </c>
      <c r="G10" s="16" t="s">
        <v>49</v>
      </c>
      <c r="H10" s="17" t="s">
        <v>258</v>
      </c>
      <c r="I10" s="36"/>
      <c r="J10" s="77">
        <f t="shared" si="0"/>
        <v>0</v>
      </c>
      <c r="K10" s="37"/>
      <c r="L10" s="37"/>
      <c r="M10" s="37"/>
    </row>
    <row r="11" spans="1:13" ht="109.5" hidden="1" customHeight="1" x14ac:dyDescent="0.3">
      <c r="A11" s="14"/>
      <c r="B11" s="14"/>
      <c r="C11" s="12"/>
      <c r="D11" s="13"/>
      <c r="E11" s="13"/>
      <c r="F11" s="13"/>
      <c r="G11" s="13"/>
      <c r="H11" s="18"/>
      <c r="I11" s="36"/>
      <c r="J11" s="46">
        <f t="shared" si="0"/>
        <v>0</v>
      </c>
      <c r="K11" s="37"/>
      <c r="L11" s="37"/>
      <c r="M11" s="37"/>
    </row>
    <row r="12" spans="1:13" ht="180" customHeight="1" x14ac:dyDescent="0.3">
      <c r="J12" s="87" t="s">
        <v>259</v>
      </c>
      <c r="K12" s="88"/>
      <c r="L12" s="88"/>
      <c r="M12" s="89"/>
    </row>
  </sheetData>
  <mergeCells count="7">
    <mergeCell ref="J12:M12"/>
    <mergeCell ref="A1:H1"/>
    <mergeCell ref="C2:F2"/>
    <mergeCell ref="C3:F3"/>
    <mergeCell ref="A2:B2"/>
    <mergeCell ref="A3:B3"/>
    <mergeCell ref="H2:I2"/>
  </mergeCells>
  <pageMargins left="0.7" right="0.7" top="0.75" bottom="0.75" header="0.3" footer="0.3"/>
  <pageSetup scale="44" orientation="landscape" r:id="rId1"/>
  <colBreaks count="1" manualBreakCount="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O52"/>
  <sheetViews>
    <sheetView zoomScale="170" zoomScaleNormal="170" workbookViewId="0">
      <pane xSplit="1" ySplit="2" topLeftCell="B9" activePane="bottomRight" state="frozen"/>
      <selection pane="topRight" activeCell="B1" sqref="B1"/>
      <selection pane="bottomLeft" activeCell="A3" sqref="A3"/>
      <selection pane="bottomRight" activeCell="E37" sqref="E37:E42"/>
    </sheetView>
  </sheetViews>
  <sheetFormatPr defaultColWidth="8.6640625" defaultRowHeight="14.4" x14ac:dyDescent="0.3"/>
  <cols>
    <col min="2" max="5" width="13.44140625" customWidth="1"/>
  </cols>
  <sheetData>
    <row r="1" spans="1:15" ht="28.8" x14ac:dyDescent="0.3">
      <c r="B1" s="82" t="s">
        <v>260</v>
      </c>
      <c r="C1" s="82" t="s">
        <v>261</v>
      </c>
      <c r="D1" s="82" t="s">
        <v>262</v>
      </c>
      <c r="E1" s="82" t="s">
        <v>286</v>
      </c>
      <c r="F1" s="81"/>
    </row>
    <row r="2" spans="1:15" x14ac:dyDescent="0.3">
      <c r="B2">
        <v>2</v>
      </c>
      <c r="C2">
        <v>3</v>
      </c>
      <c r="D2">
        <v>4</v>
      </c>
      <c r="E2">
        <v>5</v>
      </c>
    </row>
    <row r="3" spans="1:15" x14ac:dyDescent="0.3">
      <c r="A3" t="s">
        <v>25</v>
      </c>
      <c r="B3">
        <v>0.2</v>
      </c>
      <c r="C3">
        <v>0.2</v>
      </c>
      <c r="D3">
        <v>0.2</v>
      </c>
      <c r="E3">
        <v>0</v>
      </c>
    </row>
    <row r="4" spans="1:15" x14ac:dyDescent="0.3">
      <c r="A4" t="s">
        <v>33</v>
      </c>
      <c r="B4">
        <v>0.2</v>
      </c>
      <c r="C4">
        <v>0.1</v>
      </c>
      <c r="D4">
        <v>0.15</v>
      </c>
      <c r="E4">
        <v>0</v>
      </c>
    </row>
    <row r="5" spans="1:15" x14ac:dyDescent="0.3">
      <c r="A5" t="s">
        <v>39</v>
      </c>
      <c r="B5">
        <v>0.25</v>
      </c>
      <c r="C5">
        <v>0.15</v>
      </c>
      <c r="D5">
        <v>0.1</v>
      </c>
      <c r="E5">
        <v>0</v>
      </c>
    </row>
    <row r="6" spans="1:15" x14ac:dyDescent="0.3">
      <c r="A6" t="s">
        <v>47</v>
      </c>
      <c r="B6">
        <v>0</v>
      </c>
      <c r="C6">
        <v>0.1</v>
      </c>
      <c r="D6">
        <v>0.1</v>
      </c>
      <c r="E6">
        <v>0</v>
      </c>
    </row>
    <row r="7" spans="1:15" x14ac:dyDescent="0.3">
      <c r="A7" t="s">
        <v>54</v>
      </c>
      <c r="B7">
        <v>0.1</v>
      </c>
      <c r="C7">
        <v>0.25</v>
      </c>
      <c r="D7">
        <v>0.25</v>
      </c>
      <c r="E7">
        <v>0</v>
      </c>
    </row>
    <row r="8" spans="1:15" x14ac:dyDescent="0.3">
      <c r="A8" t="s">
        <v>61</v>
      </c>
      <c r="B8">
        <v>0.15</v>
      </c>
      <c r="C8">
        <v>0.1</v>
      </c>
      <c r="D8">
        <v>0.1</v>
      </c>
      <c r="E8">
        <v>0</v>
      </c>
      <c r="O8" s="1"/>
    </row>
    <row r="9" spans="1:15" x14ac:dyDescent="0.3">
      <c r="A9" t="s">
        <v>66</v>
      </c>
      <c r="B9">
        <v>0.1</v>
      </c>
      <c r="C9">
        <v>0.1</v>
      </c>
      <c r="D9">
        <v>0.1</v>
      </c>
      <c r="E9">
        <v>0</v>
      </c>
    </row>
    <row r="10" spans="1:15" x14ac:dyDescent="0.3">
      <c r="A10" t="s">
        <v>263</v>
      </c>
      <c r="B10">
        <f>SUM(B3:B9)</f>
        <v>1</v>
      </c>
      <c r="C10">
        <f>SUM(C3:C9)</f>
        <v>1</v>
      </c>
      <c r="D10">
        <f>SUM(D3:D9)</f>
        <v>0.99999999999999989</v>
      </c>
      <c r="E10">
        <f>SUM(E3:E9)</f>
        <v>0</v>
      </c>
    </row>
    <row r="11" spans="1:15" x14ac:dyDescent="0.3">
      <c r="A11" t="s">
        <v>76</v>
      </c>
      <c r="B11">
        <v>0.2</v>
      </c>
      <c r="C11">
        <v>0.2</v>
      </c>
      <c r="D11">
        <v>0.2</v>
      </c>
      <c r="E11">
        <v>0.25</v>
      </c>
    </row>
    <row r="12" spans="1:15" x14ac:dyDescent="0.3">
      <c r="A12" t="s">
        <v>84</v>
      </c>
      <c r="B12">
        <v>0.2</v>
      </c>
      <c r="C12">
        <v>0.15</v>
      </c>
      <c r="D12">
        <v>0.2</v>
      </c>
      <c r="E12">
        <v>0.2</v>
      </c>
    </row>
    <row r="13" spans="1:15" x14ac:dyDescent="0.3">
      <c r="A13" t="s">
        <v>92</v>
      </c>
      <c r="B13">
        <v>0.05</v>
      </c>
      <c r="C13">
        <v>0.15</v>
      </c>
      <c r="D13">
        <v>0.15</v>
      </c>
      <c r="E13">
        <v>0.15</v>
      </c>
    </row>
    <row r="14" spans="1:15" x14ac:dyDescent="0.3">
      <c r="A14" t="s">
        <v>100</v>
      </c>
      <c r="B14">
        <v>0.1</v>
      </c>
      <c r="C14">
        <v>0.15</v>
      </c>
      <c r="D14">
        <v>0.15</v>
      </c>
      <c r="E14">
        <v>0.15</v>
      </c>
    </row>
    <row r="15" spans="1:15" x14ac:dyDescent="0.3">
      <c r="A15" t="s">
        <v>108</v>
      </c>
      <c r="B15">
        <v>0.15</v>
      </c>
      <c r="C15">
        <v>0.1</v>
      </c>
      <c r="D15">
        <v>0.1</v>
      </c>
      <c r="E15">
        <v>0.25</v>
      </c>
    </row>
    <row r="16" spans="1:15" x14ac:dyDescent="0.3">
      <c r="A16" t="s">
        <v>116</v>
      </c>
      <c r="B16">
        <v>0.2</v>
      </c>
      <c r="C16">
        <v>0.15</v>
      </c>
      <c r="D16">
        <v>0.05</v>
      </c>
      <c r="E16">
        <v>0</v>
      </c>
    </row>
    <row r="17" spans="1:5" x14ac:dyDescent="0.3">
      <c r="A17" t="s">
        <v>122</v>
      </c>
      <c r="B17">
        <v>0.1</v>
      </c>
      <c r="C17">
        <v>0.1</v>
      </c>
      <c r="D17">
        <v>0.15</v>
      </c>
      <c r="E17">
        <v>0</v>
      </c>
    </row>
    <row r="18" spans="1:5" x14ac:dyDescent="0.3">
      <c r="A18" t="s">
        <v>264</v>
      </c>
      <c r="B18">
        <f>SUM(B11:B17)</f>
        <v>1.0000000000000002</v>
      </c>
      <c r="C18">
        <f>SUM(C11:C17)</f>
        <v>1</v>
      </c>
      <c r="D18">
        <f>SUM(D11:D17)</f>
        <v>1</v>
      </c>
      <c r="E18">
        <f>SUM(E11:E17)</f>
        <v>1</v>
      </c>
    </row>
    <row r="20" spans="1:5" x14ac:dyDescent="0.3">
      <c r="A20" t="s">
        <v>132</v>
      </c>
      <c r="B20">
        <v>0.1</v>
      </c>
      <c r="C20">
        <v>0.1</v>
      </c>
      <c r="D20">
        <v>0.1</v>
      </c>
      <c r="E20">
        <v>0.1</v>
      </c>
    </row>
    <row r="21" spans="1:5" x14ac:dyDescent="0.3">
      <c r="A21" t="s">
        <v>140</v>
      </c>
      <c r="B21">
        <v>0.25</v>
      </c>
      <c r="C21">
        <v>0.25</v>
      </c>
      <c r="D21">
        <v>0.25</v>
      </c>
      <c r="E21">
        <v>0.2</v>
      </c>
    </row>
    <row r="22" spans="1:5" x14ac:dyDescent="0.3">
      <c r="A22" t="s">
        <v>146</v>
      </c>
      <c r="B22">
        <v>0.1</v>
      </c>
      <c r="C22">
        <v>0.15</v>
      </c>
      <c r="D22">
        <v>0.15</v>
      </c>
      <c r="E22">
        <v>0.1</v>
      </c>
    </row>
    <row r="23" spans="1:5" x14ac:dyDescent="0.3">
      <c r="A23" t="s">
        <v>152</v>
      </c>
      <c r="B23">
        <v>0.2</v>
      </c>
      <c r="C23">
        <v>0.2</v>
      </c>
      <c r="D23">
        <v>0.2</v>
      </c>
      <c r="E23">
        <v>0.2</v>
      </c>
    </row>
    <row r="24" spans="1:5" x14ac:dyDescent="0.3">
      <c r="A24" t="s">
        <v>158</v>
      </c>
      <c r="B24">
        <v>0.1</v>
      </c>
      <c r="C24">
        <v>0.1</v>
      </c>
      <c r="D24">
        <v>0.1</v>
      </c>
      <c r="E24">
        <v>0.1</v>
      </c>
    </row>
    <row r="25" spans="1:5" x14ac:dyDescent="0.3">
      <c r="A25" t="s">
        <v>164</v>
      </c>
      <c r="B25">
        <v>0.1</v>
      </c>
      <c r="C25">
        <v>0.1</v>
      </c>
      <c r="D25">
        <v>0.1</v>
      </c>
      <c r="E25">
        <v>0.25</v>
      </c>
    </row>
    <row r="26" spans="1:5" x14ac:dyDescent="0.3">
      <c r="A26" t="s">
        <v>170</v>
      </c>
      <c r="B26">
        <v>0.15</v>
      </c>
      <c r="C26">
        <v>0.1</v>
      </c>
      <c r="D26">
        <v>0.1</v>
      </c>
      <c r="E26">
        <v>0.05</v>
      </c>
    </row>
    <row r="27" spans="1:5" x14ac:dyDescent="0.3">
      <c r="A27" t="s">
        <v>265</v>
      </c>
      <c r="B27">
        <f>SUM(B20:B26)</f>
        <v>0.99999999999999989</v>
      </c>
      <c r="C27">
        <f t="shared" ref="C27:D27" si="0">SUM(C20:C26)</f>
        <v>0.99999999999999989</v>
      </c>
      <c r="D27">
        <f t="shared" si="0"/>
        <v>0.99999999999999989</v>
      </c>
      <c r="E27">
        <f t="shared" ref="E27" si="1">SUM(E20:E26)</f>
        <v>1</v>
      </c>
    </row>
    <row r="29" spans="1:5" x14ac:dyDescent="0.3">
      <c r="A29" t="s">
        <v>180</v>
      </c>
      <c r="B29">
        <v>0</v>
      </c>
      <c r="C29">
        <v>0.1</v>
      </c>
      <c r="D29">
        <v>0.2</v>
      </c>
      <c r="E29">
        <v>0</v>
      </c>
    </row>
    <row r="30" spans="1:5" x14ac:dyDescent="0.3">
      <c r="A30" t="s">
        <v>188</v>
      </c>
      <c r="B30">
        <v>0</v>
      </c>
      <c r="C30">
        <v>0.1</v>
      </c>
      <c r="D30">
        <v>0.2</v>
      </c>
      <c r="E30">
        <v>0</v>
      </c>
    </row>
    <row r="31" spans="1:5" x14ac:dyDescent="0.3">
      <c r="A31" t="s">
        <v>195</v>
      </c>
      <c r="B31">
        <v>0</v>
      </c>
      <c r="C31">
        <v>0.2</v>
      </c>
      <c r="D31">
        <v>0.1</v>
      </c>
      <c r="E31">
        <v>0</v>
      </c>
    </row>
    <row r="32" spans="1:5" x14ac:dyDescent="0.3">
      <c r="A32" t="s">
        <v>202</v>
      </c>
      <c r="B32">
        <v>0</v>
      </c>
      <c r="C32">
        <v>0.2</v>
      </c>
      <c r="D32">
        <v>0.1</v>
      </c>
      <c r="E32">
        <v>0</v>
      </c>
    </row>
    <row r="33" spans="1:5" x14ac:dyDescent="0.3">
      <c r="A33" t="s">
        <v>210</v>
      </c>
      <c r="B33">
        <v>0</v>
      </c>
      <c r="C33">
        <v>0.2</v>
      </c>
      <c r="D33">
        <v>0.2</v>
      </c>
      <c r="E33">
        <v>0</v>
      </c>
    </row>
    <row r="34" spans="1:5" x14ac:dyDescent="0.3">
      <c r="A34" t="s">
        <v>218</v>
      </c>
      <c r="B34">
        <v>0</v>
      </c>
      <c r="C34">
        <v>0.2</v>
      </c>
      <c r="D34">
        <v>0.2</v>
      </c>
      <c r="E34">
        <v>0</v>
      </c>
    </row>
    <row r="35" spans="1:5" x14ac:dyDescent="0.3">
      <c r="A35" t="s">
        <v>266</v>
      </c>
      <c r="B35">
        <f>SUM(B29:B34)</f>
        <v>0</v>
      </c>
      <c r="C35">
        <f t="shared" ref="C35:D35" si="2">SUM(C29:C34)</f>
        <v>1</v>
      </c>
      <c r="D35">
        <f t="shared" si="2"/>
        <v>1</v>
      </c>
      <c r="E35">
        <f t="shared" ref="E35" si="3">SUM(E29:E34)</f>
        <v>0</v>
      </c>
    </row>
    <row r="37" spans="1:5" x14ac:dyDescent="0.3">
      <c r="A37" t="s">
        <v>230</v>
      </c>
      <c r="B37">
        <v>0</v>
      </c>
      <c r="C37">
        <v>0</v>
      </c>
      <c r="D37">
        <v>0</v>
      </c>
      <c r="E37">
        <v>0.2</v>
      </c>
    </row>
    <row r="38" spans="1:5" x14ac:dyDescent="0.3">
      <c r="A38" t="s">
        <v>237</v>
      </c>
      <c r="B38">
        <v>0</v>
      </c>
      <c r="C38">
        <v>0</v>
      </c>
      <c r="D38">
        <v>0</v>
      </c>
      <c r="E38">
        <v>0.1</v>
      </c>
    </row>
    <row r="39" spans="1:5" x14ac:dyDescent="0.3">
      <c r="A39" t="s">
        <v>242</v>
      </c>
      <c r="B39">
        <v>0</v>
      </c>
      <c r="C39">
        <v>0</v>
      </c>
      <c r="D39">
        <v>0</v>
      </c>
      <c r="E39">
        <v>0.2</v>
      </c>
    </row>
    <row r="40" spans="1:5" x14ac:dyDescent="0.3">
      <c r="A40" t="s">
        <v>244</v>
      </c>
      <c r="B40">
        <v>0</v>
      </c>
      <c r="C40">
        <v>0</v>
      </c>
      <c r="D40">
        <v>0</v>
      </c>
      <c r="E40">
        <v>0.125</v>
      </c>
    </row>
    <row r="41" spans="1:5" x14ac:dyDescent="0.3">
      <c r="A41" t="s">
        <v>246</v>
      </c>
      <c r="B41">
        <v>0</v>
      </c>
      <c r="C41">
        <v>0</v>
      </c>
      <c r="D41">
        <v>0</v>
      </c>
      <c r="E41">
        <v>0.2</v>
      </c>
    </row>
    <row r="42" spans="1:5" x14ac:dyDescent="0.3">
      <c r="A42" t="s">
        <v>252</v>
      </c>
      <c r="B42">
        <v>0</v>
      </c>
      <c r="C42">
        <v>0</v>
      </c>
      <c r="D42">
        <v>0</v>
      </c>
      <c r="E42">
        <v>0.17499999999999999</v>
      </c>
    </row>
    <row r="43" spans="1:5" hidden="1" x14ac:dyDescent="0.3">
      <c r="A43" t="s">
        <v>255</v>
      </c>
      <c r="B43">
        <v>0</v>
      </c>
      <c r="C43">
        <v>0</v>
      </c>
      <c r="D43">
        <v>0</v>
      </c>
      <c r="E43">
        <v>0</v>
      </c>
    </row>
    <row r="44" spans="1:5" x14ac:dyDescent="0.3">
      <c r="A44" t="s">
        <v>267</v>
      </c>
      <c r="B44">
        <f>SUM(B37:B43)</f>
        <v>0</v>
      </c>
      <c r="C44">
        <f>SUM(C37:C43)</f>
        <v>0</v>
      </c>
      <c r="D44">
        <f>SUM(D37:D43)</f>
        <v>0</v>
      </c>
      <c r="E44">
        <f>SUM(E37:E43)</f>
        <v>1</v>
      </c>
    </row>
    <row r="46" spans="1:5" x14ac:dyDescent="0.3">
      <c r="A46" t="s">
        <v>268</v>
      </c>
      <c r="B46">
        <v>0</v>
      </c>
      <c r="C46">
        <v>0</v>
      </c>
      <c r="D46">
        <v>0</v>
      </c>
      <c r="E46">
        <v>0</v>
      </c>
    </row>
    <row r="47" spans="1:5" x14ac:dyDescent="0.3">
      <c r="A47" t="s">
        <v>269</v>
      </c>
      <c r="B47">
        <v>0</v>
      </c>
      <c r="C47">
        <v>0</v>
      </c>
      <c r="D47">
        <v>0</v>
      </c>
      <c r="E47">
        <v>0</v>
      </c>
    </row>
    <row r="48" spans="1:5" x14ac:dyDescent="0.3">
      <c r="A48" t="s">
        <v>270</v>
      </c>
      <c r="B48">
        <v>0</v>
      </c>
      <c r="C48">
        <v>0</v>
      </c>
      <c r="D48">
        <v>0</v>
      </c>
      <c r="E48">
        <v>0</v>
      </c>
    </row>
    <row r="49" spans="1:5" x14ac:dyDescent="0.3">
      <c r="A49" t="s">
        <v>271</v>
      </c>
      <c r="B49">
        <v>0</v>
      </c>
      <c r="C49">
        <v>0</v>
      </c>
      <c r="D49">
        <v>0</v>
      </c>
      <c r="E49">
        <v>0</v>
      </c>
    </row>
    <row r="50" spans="1:5" x14ac:dyDescent="0.3">
      <c r="A50" t="s">
        <v>272</v>
      </c>
      <c r="B50">
        <v>0</v>
      </c>
      <c r="C50">
        <v>0</v>
      </c>
      <c r="D50">
        <v>0</v>
      </c>
      <c r="E50">
        <v>0</v>
      </c>
    </row>
    <row r="51" spans="1:5" x14ac:dyDescent="0.3">
      <c r="A51" t="s">
        <v>273</v>
      </c>
      <c r="B51">
        <v>0</v>
      </c>
      <c r="C51">
        <v>0</v>
      </c>
      <c r="D51">
        <v>0</v>
      </c>
      <c r="E51">
        <v>0</v>
      </c>
    </row>
    <row r="52" spans="1:5" x14ac:dyDescent="0.3">
      <c r="A52" t="s">
        <v>274</v>
      </c>
      <c r="B52">
        <f>SUM(B46:B51)</f>
        <v>0</v>
      </c>
      <c r="C52">
        <f>SUM(C46:C51)</f>
        <v>0</v>
      </c>
      <c r="D52">
        <f>SUM(D46:D51)</f>
        <v>0</v>
      </c>
      <c r="E52">
        <f>SUM(E46:E51)</f>
        <v>0</v>
      </c>
    </row>
  </sheetData>
  <phoneticPr fontId="13" type="noConversion"/>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10</vt:i4>
      </vt:variant>
    </vt:vector>
  </HeadingPairs>
  <TitlesOfParts>
    <vt:vector size="17" baseType="lpstr">
      <vt:lpstr>Proposal Summary</vt:lpstr>
      <vt:lpstr>Science&amp;Technology</vt:lpstr>
      <vt:lpstr>Implementation Feasibility</vt:lpstr>
      <vt:lpstr>Operations&amp;ISS Utilization</vt:lpstr>
      <vt:lpstr>Business&amp;Economic</vt:lpstr>
      <vt:lpstr>STEM Education</vt:lpstr>
      <vt:lpstr>Weights</vt:lpstr>
      <vt:lpstr>'STEM Education'!Print_Area</vt:lpstr>
      <vt:lpstr>Weights!Print_Area</vt:lpstr>
      <vt:lpstr>'Business&amp;Economic'!Print_Titles</vt:lpstr>
      <vt:lpstr>'Implementation Feasibility'!Print_Titles</vt:lpstr>
      <vt:lpstr>'Operations&amp;ISS Utilization'!Print_Titles</vt:lpstr>
      <vt:lpstr>'Science&amp;Technology'!Print_Titles</vt:lpstr>
      <vt:lpstr>'STEM Education'!Print_Titles</vt:lpstr>
      <vt:lpstr>TEST</vt:lpstr>
      <vt:lpstr>TYPES</vt:lpstr>
      <vt:lpstr>WEIGHTS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Karl Becker</dc:creator>
  <cp:keywords/>
  <dc:description/>
  <cp:lastModifiedBy>Brian Greene</cp:lastModifiedBy>
  <cp:revision/>
  <cp:lastPrinted>2024-02-21T16:40:14Z</cp:lastPrinted>
  <dcterms:created xsi:type="dcterms:W3CDTF">2020-08-13T20:47:00Z</dcterms:created>
  <dcterms:modified xsi:type="dcterms:W3CDTF">2025-02-13T00:22:21Z</dcterms:modified>
  <cp:category/>
  <cp:contentStatus/>
</cp:coreProperties>
</file>